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3 - BOURÁNÍ" sheetId="2" r:id="rId2"/>
    <sheet name="08 - OMÍTKY, OBKLADY, POD..." sheetId="3" r:id="rId3"/>
    <sheet name="10 - DVEŘE, OKNA" sheetId="4" r:id="rId4"/>
    <sheet name="13 - ZTI, VZT, ZAŘIZOVÁKY" sheetId="5" r:id="rId5"/>
    <sheet name="17 - ELEKTRO" sheetId="6" r:id="rId6"/>
    <sheet name="19 - TOPENÍ" sheetId="7" r:id="rId7"/>
    <sheet name="30 - NÁBYTEK" sheetId="8" r:id="rId8"/>
    <sheet name="31 - NÁBYTEK MONTÁŽ" sheetId="9" r:id="rId9"/>
    <sheet name="90 - VRN" sheetId="10" r:id="rId10"/>
  </sheets>
  <definedNames>
    <definedName name="_xlnm.Print_Area" localSheetId="0">'Rekapitulace zakázky'!$D$4:$AO$76,'Rekapitulace zakázky'!$C$82:$AQ$104</definedName>
    <definedName name="_xlnm.Print_Titles" localSheetId="0">'Rekapitulace zakázky'!$92:$92</definedName>
    <definedName name="_xlnm._FilterDatabase" localSheetId="1" hidden="1">'03 - BOURÁNÍ'!$C$126:$K$188</definedName>
    <definedName name="_xlnm.Print_Area" localSheetId="1">'03 - BOURÁNÍ'!$C$82:$J$108,'03 - BOURÁNÍ'!$C$114:$K$188</definedName>
    <definedName name="_xlnm.Print_Titles" localSheetId="1">'03 - BOURÁNÍ'!$126:$126</definedName>
    <definedName name="_xlnm._FilterDatabase" localSheetId="2" hidden="1">'08 - OMÍTKY, OBKLADY, POD...'!$C$125:$K$197</definedName>
    <definedName name="_xlnm.Print_Area" localSheetId="2">'08 - OMÍTKY, OBKLADY, POD...'!$C$82:$J$107,'08 - OMÍTKY, OBKLADY, POD...'!$C$113:$K$197</definedName>
    <definedName name="_xlnm.Print_Titles" localSheetId="2">'08 - OMÍTKY, OBKLADY, POD...'!$125:$125</definedName>
    <definedName name="_xlnm._FilterDatabase" localSheetId="3" hidden="1">'10 - DVEŘE, OKNA'!$C$117:$K$152</definedName>
    <definedName name="_xlnm.Print_Area" localSheetId="3">'10 - DVEŘE, OKNA'!$C$82:$J$99,'10 - DVEŘE, OKNA'!$C$105:$K$152</definedName>
    <definedName name="_xlnm.Print_Titles" localSheetId="3">'10 - DVEŘE, OKNA'!$117:$117</definedName>
    <definedName name="_xlnm._FilterDatabase" localSheetId="4" hidden="1">'13 - ZTI, VZT, ZAŘIZOVÁKY'!$C$119:$K$136</definedName>
    <definedName name="_xlnm.Print_Area" localSheetId="4">'13 - ZTI, VZT, ZAŘIZOVÁKY'!$C$82:$J$101,'13 - ZTI, VZT, ZAŘIZOVÁKY'!$C$107:$K$136</definedName>
    <definedName name="_xlnm.Print_Titles" localSheetId="4">'13 - ZTI, VZT, ZAŘIZOVÁKY'!$119:$119</definedName>
    <definedName name="_xlnm._FilterDatabase" localSheetId="5" hidden="1">'17 - ELEKTRO'!$C$120:$K$224</definedName>
    <definedName name="_xlnm.Print_Area" localSheetId="5">'17 - ELEKTRO'!$C$82:$J$102,'17 - ELEKTRO'!$C$108:$K$224</definedName>
    <definedName name="_xlnm.Print_Titles" localSheetId="5">'17 - ELEKTRO'!$120:$120</definedName>
    <definedName name="_xlnm._FilterDatabase" localSheetId="6" hidden="1">'19 - TOPENÍ'!$C$120:$K$146</definedName>
    <definedName name="_xlnm.Print_Area" localSheetId="6">'19 - TOPENÍ'!$C$82:$J$102,'19 - TOPENÍ'!$C$108:$K$146</definedName>
    <definedName name="_xlnm.Print_Titles" localSheetId="6">'19 - TOPENÍ'!$120:$120</definedName>
    <definedName name="_xlnm._FilterDatabase" localSheetId="7" hidden="1">'30 - NÁBYTEK'!$C$117:$K$128</definedName>
    <definedName name="_xlnm.Print_Area" localSheetId="7">'30 - NÁBYTEK'!$C$82:$J$99,'30 - NÁBYTEK'!$C$105:$K$128</definedName>
    <definedName name="_xlnm.Print_Titles" localSheetId="7">'30 - NÁBYTEK'!$117:$117</definedName>
    <definedName name="_xlnm._FilterDatabase" localSheetId="8" hidden="1">'31 - NÁBYTEK MONTÁŽ'!$C$117:$K$124</definedName>
    <definedName name="_xlnm.Print_Area" localSheetId="8">'31 - NÁBYTEK MONTÁŽ'!$C$82:$J$99,'31 - NÁBYTEK MONTÁŽ'!$C$105:$K$124</definedName>
    <definedName name="_xlnm.Print_Titles" localSheetId="8">'31 - NÁBYTEK MONTÁŽ'!$117:$117</definedName>
    <definedName name="_xlnm._FilterDatabase" localSheetId="9" hidden="1">'90 - VRN'!$C$120:$K$132</definedName>
    <definedName name="_xlnm.Print_Area" localSheetId="9">'90 - VRN'!$C$82:$J$102,'90 - VRN'!$C$108:$K$132</definedName>
    <definedName name="_xlnm.Print_Titles" localSheetId="9">'90 - VRN'!$120:$120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31"/>
  <c r="BH131"/>
  <c r="BG131"/>
  <c r="BE131"/>
  <c r="T131"/>
  <c r="T130"/>
  <c r="R131"/>
  <c r="R130"/>
  <c r="P131"/>
  <c r="P130"/>
  <c r="BI128"/>
  <c r="BH128"/>
  <c r="BG128"/>
  <c r="BE128"/>
  <c r="T128"/>
  <c r="T127"/>
  <c r="T126"/>
  <c r="R128"/>
  <c r="R127"/>
  <c r="R126"/>
  <c r="P128"/>
  <c r="P127"/>
  <c r="P126"/>
  <c r="BI124"/>
  <c r="BH124"/>
  <c r="BG124"/>
  <c r="BE124"/>
  <c r="T124"/>
  <c r="T123"/>
  <c r="T122"/>
  <c r="T121"/>
  <c r="R124"/>
  <c r="R123"/>
  <c r="R122"/>
  <c r="P124"/>
  <c r="P123"/>
  <c r="P122"/>
  <c r="P121"/>
  <c i="1" r="AU103"/>
  <c i="10"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9" r="J37"/>
  <c r="J36"/>
  <c i="1" r="AY102"/>
  <c i="9" r="J35"/>
  <c i="1" r="AX102"/>
  <c i="9" r="BI123"/>
  <c r="BH123"/>
  <c r="BG123"/>
  <c r="BF123"/>
  <c r="T123"/>
  <c r="R123"/>
  <c r="P123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8" r="J37"/>
  <c r="J36"/>
  <c i="1" r="AY101"/>
  <c i="8" r="J35"/>
  <c i="1" r="AX101"/>
  <c i="8"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7" r="J37"/>
  <c r="J36"/>
  <c i="1" r="AY100"/>
  <c i="7" r="J35"/>
  <c i="1" r="AX100"/>
  <c i="7"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T123"/>
  <c r="R124"/>
  <c r="R123"/>
  <c r="P124"/>
  <c r="P123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6" r="J37"/>
  <c r="J36"/>
  <c i="1" r="AY99"/>
  <c i="6" r="J35"/>
  <c i="1" r="AX99"/>
  <c i="6"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5"/>
  <c r="BH195"/>
  <c r="BG195"/>
  <c r="BE195"/>
  <c r="T195"/>
  <c r="T194"/>
  <c r="R195"/>
  <c r="R194"/>
  <c r="P195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6"/>
  <c r="BH186"/>
  <c r="BG186"/>
  <c r="BE186"/>
  <c r="T186"/>
  <c r="R186"/>
  <c r="P186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5" r="J37"/>
  <c r="J36"/>
  <c i="1" r="AY98"/>
  <c i="5" r="J35"/>
  <c i="1" r="AX98"/>
  <c i="5"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5"/>
  <c r="BH125"/>
  <c r="BG125"/>
  <c r="BE125"/>
  <c r="T125"/>
  <c r="R125"/>
  <c r="P125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4" r="J37"/>
  <c r="J36"/>
  <c i="1" r="AY97"/>
  <c i="4" r="J35"/>
  <c i="1" r="AX97"/>
  <c i="4"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7"/>
  <c r="BH127"/>
  <c r="BG127"/>
  <c r="BE127"/>
  <c r="T127"/>
  <c r="R127"/>
  <c r="P127"/>
  <c r="BI125"/>
  <c r="BH125"/>
  <c r="BG125"/>
  <c r="BE125"/>
  <c r="T125"/>
  <c r="R125"/>
  <c r="P125"/>
  <c r="BI123"/>
  <c r="BH123"/>
  <c r="BG123"/>
  <c r="BE123"/>
  <c r="T123"/>
  <c r="R123"/>
  <c r="P123"/>
  <c r="BI121"/>
  <c r="BH121"/>
  <c r="BG121"/>
  <c r="BE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7"/>
  <c r="J36"/>
  <c i="1" r="AY96"/>
  <c i="3" r="J35"/>
  <c i="1" r="AX96"/>
  <c i="3" r="BI193"/>
  <c r="BH193"/>
  <c r="BG193"/>
  <c r="BE193"/>
  <c r="T193"/>
  <c r="R193"/>
  <c r="P193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6"/>
  <c r="BH176"/>
  <c r="BG176"/>
  <c r="BE176"/>
  <c r="T176"/>
  <c r="R176"/>
  <c r="P176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0"/>
  <c r="BH150"/>
  <c r="BG150"/>
  <c r="BE150"/>
  <c r="T150"/>
  <c r="R150"/>
  <c r="P150"/>
  <c r="BI148"/>
  <c r="BH148"/>
  <c r="BG148"/>
  <c r="BE148"/>
  <c r="T148"/>
  <c r="R148"/>
  <c r="P148"/>
  <c r="BI144"/>
  <c r="BH144"/>
  <c r="BG144"/>
  <c r="BE144"/>
  <c r="T144"/>
  <c r="T143"/>
  <c r="R144"/>
  <c r="R143"/>
  <c r="P144"/>
  <c r="P143"/>
  <c r="BI141"/>
  <c r="BH141"/>
  <c r="BG141"/>
  <c r="BE141"/>
  <c r="T141"/>
  <c r="T140"/>
  <c r="R141"/>
  <c r="R140"/>
  <c r="P141"/>
  <c r="P140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T128"/>
  <c r="R129"/>
  <c r="R128"/>
  <c r="P129"/>
  <c r="P128"/>
  <c r="J123"/>
  <c r="J122"/>
  <c r="F122"/>
  <c r="F120"/>
  <c r="E118"/>
  <c r="J92"/>
  <c r="J91"/>
  <c r="F91"/>
  <c r="F89"/>
  <c r="E87"/>
  <c r="J18"/>
  <c r="E18"/>
  <c r="F123"/>
  <c r="J17"/>
  <c r="J12"/>
  <c r="J89"/>
  <c r="E7"/>
  <c r="E85"/>
  <c i="2" r="J182"/>
  <c r="J37"/>
  <c r="J36"/>
  <c i="1" r="AY95"/>
  <c i="2" r="J35"/>
  <c i="1" r="AX95"/>
  <c i="2" r="BI184"/>
  <c r="BH184"/>
  <c r="BG184"/>
  <c r="BE184"/>
  <c r="T184"/>
  <c r="T183"/>
  <c r="R184"/>
  <c r="R183"/>
  <c r="P184"/>
  <c r="P183"/>
  <c r="J106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70"/>
  <c r="BH170"/>
  <c r="BG170"/>
  <c r="BE170"/>
  <c r="T170"/>
  <c r="R170"/>
  <c r="P170"/>
  <c r="BI168"/>
  <c r="BH168"/>
  <c r="BG168"/>
  <c r="BE168"/>
  <c r="T168"/>
  <c r="R168"/>
  <c r="P168"/>
  <c r="BI165"/>
  <c r="BH165"/>
  <c r="BG165"/>
  <c r="BE165"/>
  <c r="T165"/>
  <c r="R165"/>
  <c r="P165"/>
  <c r="BI163"/>
  <c r="BH163"/>
  <c r="BG163"/>
  <c r="BE163"/>
  <c r="T163"/>
  <c r="R163"/>
  <c r="P163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BK180"/>
  <c r="BK175"/>
  <c r="BK170"/>
  <c r="J168"/>
  <c r="BK163"/>
  <c r="J158"/>
  <c r="J154"/>
  <c r="J148"/>
  <c r="BK130"/>
  <c r="J138"/>
  <c r="J132"/>
  <c i="3" r="BK191"/>
  <c r="BK174"/>
  <c r="J162"/>
  <c r="BK148"/>
  <c r="J132"/>
  <c r="J176"/>
  <c r="BK168"/>
  <c r="J141"/>
  <c r="BK187"/>
  <c r="BK179"/>
  <c r="BK162"/>
  <c r="BK141"/>
  <c r="J193"/>
  <c r="J156"/>
  <c i="4" r="J151"/>
  <c r="BK141"/>
  <c r="BK151"/>
  <c r="BK139"/>
  <c r="J129"/>
  <c r="J147"/>
  <c r="BK135"/>
  <c r="J123"/>
  <c i="5" r="BK135"/>
  <c r="BK125"/>
  <c r="BK123"/>
  <c i="6" r="J211"/>
  <c r="J201"/>
  <c r="BK190"/>
  <c r="J170"/>
  <c r="BK126"/>
  <c r="BK209"/>
  <c r="J199"/>
  <c r="BK184"/>
  <c r="BK174"/>
  <c r="J162"/>
  <c r="J150"/>
  <c r="BK142"/>
  <c r="J126"/>
  <c r="BK217"/>
  <c r="BK215"/>
  <c r="BK201"/>
  <c r="BK182"/>
  <c r="J176"/>
  <c r="J166"/>
  <c r="BK158"/>
  <c r="BK150"/>
  <c r="BK140"/>
  <c r="BK130"/>
  <c i="7" r="BK129"/>
  <c r="BK138"/>
  <c r="J145"/>
  <c r="BK136"/>
  <c r="BK127"/>
  <c i="8" r="BK123"/>
  <c r="J123"/>
  <c i="9" r="J121"/>
  <c i="10" r="BK124"/>
  <c r="BK128"/>
  <c i="2" r="BK184"/>
  <c r="BK178"/>
  <c r="BK173"/>
  <c r="BK168"/>
  <c r="J165"/>
  <c r="J160"/>
  <c r="J156"/>
  <c r="J150"/>
  <c r="J144"/>
  <c r="BK132"/>
  <c r="J146"/>
  <c r="BK136"/>
  <c r="J134"/>
  <c i="3" r="BK176"/>
  <c r="J160"/>
  <c r="BK144"/>
  <c r="BK193"/>
  <c r="J185"/>
  <c r="J164"/>
  <c r="J148"/>
  <c r="BK189"/>
  <c r="J181"/>
  <c r="BK166"/>
  <c r="BK153"/>
  <c r="J183"/>
  <c r="BK164"/>
  <c r="J129"/>
  <c i="4" r="J145"/>
  <c r="J137"/>
  <c r="J143"/>
  <c r="BK133"/>
  <c r="J125"/>
  <c r="J149"/>
  <c r="BK129"/>
  <c r="J121"/>
  <c i="5" r="J135"/>
  <c r="BK133"/>
  <c r="J125"/>
  <c i="6" r="J213"/>
  <c r="BK205"/>
  <c r="J195"/>
  <c r="BK186"/>
  <c r="J156"/>
  <c r="J215"/>
  <c r="BK192"/>
  <c r="J182"/>
  <c r="BK172"/>
  <c r="J158"/>
  <c r="J148"/>
  <c r="J140"/>
  <c r="J130"/>
  <c r="BK219"/>
  <c r="BK221"/>
  <c r="J203"/>
  <c r="J184"/>
  <c r="J174"/>
  <c r="J168"/>
  <c r="BK160"/>
  <c r="J152"/>
  <c r="J146"/>
  <c r="BK138"/>
  <c r="BK128"/>
  <c i="7" r="BK131"/>
  <c r="J124"/>
  <c r="J129"/>
  <c r="BK143"/>
  <c r="BK133"/>
  <c r="J133"/>
  <c i="8" r="J125"/>
  <c r="BK121"/>
  <c i="9" r="BK123"/>
  <c i="10" r="J124"/>
  <c i="2" r="J184"/>
  <c r="J175"/>
  <c r="J170"/>
  <c r="J163"/>
  <c r="BK158"/>
  <c r="BK154"/>
  <c r="BK148"/>
  <c r="BK138"/>
  <c r="BK144"/>
  <c r="BK134"/>
  <c r="J130"/>
  <c i="3" r="BK181"/>
  <c r="J166"/>
  <c r="J150"/>
  <c r="J136"/>
  <c r="J191"/>
  <c r="J172"/>
  <c r="BK160"/>
  <c r="BK136"/>
  <c r="BK183"/>
  <c r="BK170"/>
  <c r="BK156"/>
  <c r="BK129"/>
  <c r="J179"/>
  <c r="BK150"/>
  <c i="4" r="BK147"/>
  <c r="J139"/>
  <c r="BK149"/>
  <c r="J135"/>
  <c r="BK127"/>
  <c r="BK145"/>
  <c r="BK131"/>
  <c r="BK125"/>
  <c i="5" r="BK130"/>
  <c r="J130"/>
  <c r="J123"/>
  <c i="6" r="BK223"/>
  <c r="J209"/>
  <c r="BK199"/>
  <c r="J188"/>
  <c r="BK168"/>
  <c r="BK132"/>
  <c r="BK213"/>
  <c r="J205"/>
  <c r="BK188"/>
  <c r="BK180"/>
  <c r="BK166"/>
  <c r="J154"/>
  <c r="J144"/>
  <c r="J138"/>
  <c r="BK124"/>
  <c r="BK207"/>
  <c r="BK211"/>
  <c r="BK195"/>
  <c r="BK178"/>
  <c r="BK170"/>
  <c r="BK162"/>
  <c r="BK154"/>
  <c r="BK148"/>
  <c r="J142"/>
  <c r="BK134"/>
  <c i="7" r="BK145"/>
  <c r="J127"/>
  <c r="J136"/>
  <c r="J140"/>
  <c r="J131"/>
  <c i="8" r="BK125"/>
  <c r="J121"/>
  <c i="9" r="J123"/>
  <c r="BK121"/>
  <c i="10" r="J128"/>
  <c r="J131"/>
  <c i="2" r="J180"/>
  <c r="J178"/>
  <c r="J173"/>
  <c r="BK165"/>
  <c r="BK160"/>
  <c r="BK156"/>
  <c r="BK150"/>
  <c r="BK146"/>
  <c r="J136"/>
  <c i="1" r="AS94"/>
  <c i="3" r="BK185"/>
  <c r="BK172"/>
  <c r="J153"/>
  <c r="J134"/>
  <c r="J187"/>
  <c r="J170"/>
  <c r="BK158"/>
  <c r="BK134"/>
  <c r="J174"/>
  <c r="J158"/>
  <c r="BK132"/>
  <c r="J189"/>
  <c r="J168"/>
  <c r="J144"/>
  <c i="4" r="BK143"/>
  <c r="J133"/>
  <c r="J141"/>
  <c r="J131"/>
  <c r="BK123"/>
  <c r="BK137"/>
  <c r="J127"/>
  <c r="BK121"/>
  <c i="5" r="BK128"/>
  <c r="J128"/>
  <c r="J133"/>
  <c i="6" r="J221"/>
  <c r="BK203"/>
  <c r="J192"/>
  <c r="BK176"/>
  <c r="J160"/>
  <c r="J217"/>
  <c r="J207"/>
  <c r="J186"/>
  <c r="J178"/>
  <c r="BK164"/>
  <c r="BK152"/>
  <c r="BK146"/>
  <c r="BK136"/>
  <c r="J134"/>
  <c r="J132"/>
  <c r="J128"/>
  <c r="J223"/>
  <c r="J219"/>
  <c r="J190"/>
  <c r="J180"/>
  <c r="J172"/>
  <c r="J164"/>
  <c r="BK156"/>
  <c r="BK144"/>
  <c r="J136"/>
  <c r="J124"/>
  <c i="7" r="BK140"/>
  <c r="J143"/>
  <c r="BK124"/>
  <c r="J138"/>
  <c i="8" r="BK127"/>
  <c r="J127"/>
  <c r="F36"/>
  <c i="10" r="BK131"/>
  <c l="1" r="R121"/>
  <c i="2" r="BK129"/>
  <c r="J129"/>
  <c r="J98"/>
  <c r="BK143"/>
  <c r="J143"/>
  <c r="J99"/>
  <c r="P153"/>
  <c r="R162"/>
  <c r="R167"/>
  <c r="R172"/>
  <c r="R177"/>
  <c i="3" r="T131"/>
  <c r="T127"/>
  <c r="T126"/>
  <c r="R147"/>
  <c r="R155"/>
  <c r="R178"/>
  <c i="4" r="R120"/>
  <c r="R119"/>
  <c r="R118"/>
  <c i="5" r="P122"/>
  <c r="BK127"/>
  <c r="J127"/>
  <c r="J99"/>
  <c r="T127"/>
  <c r="R132"/>
  <c i="6" r="R123"/>
  <c r="R122"/>
  <c r="P198"/>
  <c r="P197"/>
  <c i="7" r="R126"/>
  <c r="R122"/>
  <c r="R121"/>
  <c r="R135"/>
  <c r="BK142"/>
  <c r="J142"/>
  <c r="J101"/>
  <c i="8" r="P120"/>
  <c r="P119"/>
  <c r="P118"/>
  <c i="1" r="AU101"/>
  <c i="9" r="P120"/>
  <c r="P119"/>
  <c r="P118"/>
  <c i="1" r="AU102"/>
  <c i="2" r="R129"/>
  <c r="T143"/>
  <c r="R153"/>
  <c r="R152"/>
  <c r="P162"/>
  <c r="P167"/>
  <c r="P172"/>
  <c r="P177"/>
  <c i="3" r="P131"/>
  <c r="P127"/>
  <c r="P147"/>
  <c r="BK155"/>
  <c r="J155"/>
  <c r="J105"/>
  <c r="BK178"/>
  <c r="J178"/>
  <c r="J106"/>
  <c i="4" r="T120"/>
  <c r="T119"/>
  <c r="T118"/>
  <c i="5" r="BK122"/>
  <c r="J122"/>
  <c r="J98"/>
  <c r="R122"/>
  <c r="P127"/>
  <c r="BK132"/>
  <c r="J132"/>
  <c r="J100"/>
  <c r="T132"/>
  <c i="6" r="P123"/>
  <c r="P122"/>
  <c r="P121"/>
  <c i="1" r="AU99"/>
  <c i="6" r="T198"/>
  <c r="T197"/>
  <c i="7" r="P126"/>
  <c r="P122"/>
  <c r="P121"/>
  <c i="1" r="AU100"/>
  <c i="7" r="P135"/>
  <c r="P142"/>
  <c i="8" r="T120"/>
  <c r="T119"/>
  <c r="T118"/>
  <c i="9" r="BK120"/>
  <c r="J120"/>
  <c r="J98"/>
  <c i="2" r="T129"/>
  <c r="T128"/>
  <c r="P143"/>
  <c r="T153"/>
  <c r="T162"/>
  <c r="T167"/>
  <c r="T172"/>
  <c r="T177"/>
  <c i="3" r="R131"/>
  <c r="R127"/>
  <c r="BK147"/>
  <c r="J147"/>
  <c r="J103"/>
  <c r="T155"/>
  <c r="T178"/>
  <c i="4" r="P120"/>
  <c r="P119"/>
  <c r="P118"/>
  <c i="1" r="AU97"/>
  <c i="5" r="T122"/>
  <c r="T121"/>
  <c r="T120"/>
  <c r="R127"/>
  <c r="P132"/>
  <c i="6" r="T123"/>
  <c r="T122"/>
  <c r="T121"/>
  <c r="R198"/>
  <c r="R197"/>
  <c i="7" r="T126"/>
  <c r="T122"/>
  <c r="T121"/>
  <c r="T135"/>
  <c r="T142"/>
  <c i="8" r="R120"/>
  <c r="R119"/>
  <c r="R118"/>
  <c i="9" r="R120"/>
  <c r="R119"/>
  <c r="R118"/>
  <c i="2" r="P129"/>
  <c r="P128"/>
  <c r="R143"/>
  <c r="BK153"/>
  <c r="J153"/>
  <c r="J101"/>
  <c r="BK162"/>
  <c r="J162"/>
  <c r="J102"/>
  <c r="BK167"/>
  <c r="J167"/>
  <c r="J103"/>
  <c r="BK172"/>
  <c r="J172"/>
  <c r="J104"/>
  <c r="BK177"/>
  <c r="J177"/>
  <c r="J105"/>
  <c i="3" r="BK131"/>
  <c r="J131"/>
  <c r="J99"/>
  <c r="T147"/>
  <c r="T146"/>
  <c r="P155"/>
  <c r="P178"/>
  <c i="4" r="BK120"/>
  <c r="J120"/>
  <c r="J98"/>
  <c i="6" r="BK123"/>
  <c r="J123"/>
  <c r="J98"/>
  <c r="BK198"/>
  <c r="J198"/>
  <c r="J101"/>
  <c i="7" r="BK126"/>
  <c r="J126"/>
  <c r="J99"/>
  <c r="BK135"/>
  <c r="J135"/>
  <c r="J100"/>
  <c r="R142"/>
  <c i="8" r="BK120"/>
  <c r="J120"/>
  <c r="J98"/>
  <c i="9" r="T120"/>
  <c r="T119"/>
  <c r="T118"/>
  <c i="3" r="BK128"/>
  <c r="J128"/>
  <c r="J98"/>
  <c i="2" r="BK183"/>
  <c r="J183"/>
  <c r="J107"/>
  <c i="3" r="BK143"/>
  <c r="J143"/>
  <c r="J101"/>
  <c r="BK152"/>
  <c r="J152"/>
  <c r="J104"/>
  <c i="10" r="BK130"/>
  <c r="J130"/>
  <c r="J101"/>
  <c i="3" r="BK140"/>
  <c r="J140"/>
  <c r="J100"/>
  <c i="6" r="BK194"/>
  <c r="J194"/>
  <c r="J99"/>
  <c i="7" r="BK123"/>
  <c r="J123"/>
  <c r="J98"/>
  <c i="10" r="BK123"/>
  <c r="J123"/>
  <c r="J98"/>
  <c r="BK127"/>
  <c r="BK126"/>
  <c r="J126"/>
  <c r="J99"/>
  <c r="E85"/>
  <c r="J89"/>
  <c r="F92"/>
  <c r="BF128"/>
  <c r="BF124"/>
  <c r="BF131"/>
  <c i="8" r="BK119"/>
  <c r="J119"/>
  <c r="J97"/>
  <c i="9" r="F92"/>
  <c r="J89"/>
  <c r="E108"/>
  <c r="BE121"/>
  <c r="BE123"/>
  <c i="8" r="E85"/>
  <c r="F92"/>
  <c r="BF125"/>
  <c r="BF127"/>
  <c r="BF121"/>
  <c r="BF123"/>
  <c i="1" r="BC101"/>
  <c i="8" r="J89"/>
  <c i="7" r="BF145"/>
  <c r="E111"/>
  <c r="J115"/>
  <c r="BF124"/>
  <c r="BF133"/>
  <c r="BF138"/>
  <c r="BF143"/>
  <c r="F118"/>
  <c r="BF127"/>
  <c r="BF136"/>
  <c r="BF129"/>
  <c r="BF131"/>
  <c r="BF140"/>
  <c i="6" r="E85"/>
  <c r="BF130"/>
  <c r="BF134"/>
  <c r="BF136"/>
  <c r="BF140"/>
  <c r="BF146"/>
  <c r="BF148"/>
  <c r="BF152"/>
  <c r="BF154"/>
  <c r="BF156"/>
  <c r="BF162"/>
  <c r="BF164"/>
  <c r="BF166"/>
  <c r="BF172"/>
  <c r="BF174"/>
  <c r="BF178"/>
  <c r="BF182"/>
  <c r="BF184"/>
  <c r="BF192"/>
  <c r="BF199"/>
  <c r="BF217"/>
  <c r="BF221"/>
  <c r="F92"/>
  <c r="J115"/>
  <c r="BF126"/>
  <c r="BF138"/>
  <c r="BF144"/>
  <c r="BF150"/>
  <c r="BF176"/>
  <c r="BF180"/>
  <c r="BF186"/>
  <c r="BF190"/>
  <c r="BF201"/>
  <c r="BF203"/>
  <c r="BF215"/>
  <c r="BF124"/>
  <c r="BF128"/>
  <c r="BF132"/>
  <c r="BF142"/>
  <c r="BF158"/>
  <c r="BF160"/>
  <c r="BF168"/>
  <c r="BF170"/>
  <c r="BF188"/>
  <c r="BF195"/>
  <c r="BF205"/>
  <c r="BF207"/>
  <c r="BF209"/>
  <c r="BF211"/>
  <c r="BF213"/>
  <c r="BF219"/>
  <c r="BF223"/>
  <c i="5" r="BF128"/>
  <c r="BF130"/>
  <c r="J89"/>
  <c r="BF135"/>
  <c r="F92"/>
  <c r="E110"/>
  <c r="BF123"/>
  <c r="BF125"/>
  <c r="BF133"/>
  <c i="4" r="BF127"/>
  <c r="BF121"/>
  <c r="BF125"/>
  <c r="BF129"/>
  <c r="BF135"/>
  <c r="BF141"/>
  <c r="BF145"/>
  <c r="BF149"/>
  <c r="BF151"/>
  <c r="BF123"/>
  <c r="BF131"/>
  <c r="BF133"/>
  <c r="BF137"/>
  <c r="BF143"/>
  <c r="BF147"/>
  <c r="E85"/>
  <c r="J89"/>
  <c r="F92"/>
  <c r="BF139"/>
  <c i="2" r="BK128"/>
  <c i="3" r="F92"/>
  <c r="J120"/>
  <c r="BF141"/>
  <c r="BF153"/>
  <c r="BF160"/>
  <c r="BF166"/>
  <c r="BF174"/>
  <c r="BF176"/>
  <c r="BF187"/>
  <c r="BF191"/>
  <c r="E116"/>
  <c r="BF148"/>
  <c r="BF179"/>
  <c r="BF129"/>
  <c r="BF132"/>
  <c r="BF134"/>
  <c r="BF136"/>
  <c r="BF144"/>
  <c r="BF156"/>
  <c r="BF158"/>
  <c r="BF162"/>
  <c r="BF168"/>
  <c r="BF170"/>
  <c r="BF150"/>
  <c r="BF164"/>
  <c r="BF172"/>
  <c r="BF181"/>
  <c r="BF183"/>
  <c r="BF185"/>
  <c r="BF189"/>
  <c r="BF193"/>
  <c i="2" r="E85"/>
  <c r="J121"/>
  <c r="BF130"/>
  <c r="BF136"/>
  <c r="F92"/>
  <c r="BF132"/>
  <c r="BF138"/>
  <c r="BF134"/>
  <c r="BF144"/>
  <c r="BF146"/>
  <c r="BF148"/>
  <c r="BF150"/>
  <c r="BF154"/>
  <c r="BF156"/>
  <c r="BF158"/>
  <c r="BF160"/>
  <c r="BF163"/>
  <c r="BF165"/>
  <c r="BF168"/>
  <c r="BF170"/>
  <c r="BF173"/>
  <c r="BF175"/>
  <c r="BF178"/>
  <c r="BF180"/>
  <c r="BF184"/>
  <c r="F33"/>
  <c i="1" r="AZ95"/>
  <c i="3" r="F35"/>
  <c i="1" r="BB96"/>
  <c i="3" r="F36"/>
  <c i="1" r="BC96"/>
  <c i="5" r="F33"/>
  <c i="1" r="AZ98"/>
  <c i="5" r="F37"/>
  <c i="1" r="BD98"/>
  <c i="6" r="F35"/>
  <c i="1" r="BB99"/>
  <c i="7" r="F35"/>
  <c i="1" r="BB100"/>
  <c i="8" r="F33"/>
  <c i="1" r="AZ101"/>
  <c i="8" r="F37"/>
  <c i="1" r="BD101"/>
  <c i="10" r="F35"/>
  <c i="1" r="BB103"/>
  <c i="10" r="F37"/>
  <c i="1" r="BD103"/>
  <c i="2" r="F35"/>
  <c i="1" r="BB95"/>
  <c i="3" r="J33"/>
  <c i="1" r="AV96"/>
  <c i="4" r="J33"/>
  <c i="1" r="AV97"/>
  <c i="5" r="J33"/>
  <c i="1" r="AV98"/>
  <c i="5" r="F36"/>
  <c i="1" r="BC98"/>
  <c i="6" r="J33"/>
  <c i="1" r="AV99"/>
  <c i="7" r="F37"/>
  <c i="1" r="BD100"/>
  <c i="7" r="J33"/>
  <c i="1" r="AV100"/>
  <c i="8" r="J33"/>
  <c i="1" r="AV101"/>
  <c i="9" r="F37"/>
  <c i="1" r="BD102"/>
  <c i="9" r="J34"/>
  <c i="1" r="AW102"/>
  <c i="10" r="F33"/>
  <c i="1" r="AZ103"/>
  <c i="2" r="F37"/>
  <c i="1" r="BD95"/>
  <c i="2" r="F36"/>
  <c i="1" r="BC95"/>
  <c i="3" r="F33"/>
  <c i="1" r="AZ96"/>
  <c i="4" r="F37"/>
  <c i="1" r="BD97"/>
  <c i="4" r="F36"/>
  <c i="1" r="BC97"/>
  <c i="6" r="F33"/>
  <c i="1" r="AZ99"/>
  <c i="7" r="F33"/>
  <c i="1" r="AZ100"/>
  <c i="7" r="F36"/>
  <c i="1" r="BC100"/>
  <c i="8" r="F35"/>
  <c i="1" r="BB101"/>
  <c i="9" r="F35"/>
  <c i="1" r="BB102"/>
  <c i="10" r="F36"/>
  <c i="1" r="BC103"/>
  <c i="2" r="J33"/>
  <c i="1" r="AV95"/>
  <c i="3" r="F37"/>
  <c i="1" r="BD96"/>
  <c i="4" r="F35"/>
  <c i="1" r="BB97"/>
  <c i="4" r="F33"/>
  <c i="1" r="AZ97"/>
  <c i="5" r="F35"/>
  <c i="1" r="BB98"/>
  <c i="6" r="F37"/>
  <c i="1" r="BD99"/>
  <c i="6" r="F36"/>
  <c i="1" r="BC99"/>
  <c i="9" r="F34"/>
  <c i="1" r="BA102"/>
  <c i="9" r="F36"/>
  <c i="1" r="BC102"/>
  <c i="10" r="J33"/>
  <c i="1" r="AV103"/>
  <c i="5" l="1" r="P121"/>
  <c r="P120"/>
  <c i="1" r="AU98"/>
  <c i="2" r="P152"/>
  <c r="P127"/>
  <c i="1" r="AU95"/>
  <c i="2" r="R128"/>
  <c r="R127"/>
  <c r="T152"/>
  <c r="T127"/>
  <c i="5" r="R121"/>
  <c r="R120"/>
  <c i="3" r="P146"/>
  <c r="P126"/>
  <c i="1" r="AU96"/>
  <c i="6" r="R121"/>
  <c i="3" r="R146"/>
  <c r="R126"/>
  <c i="2" r="BK152"/>
  <c r="J152"/>
  <c r="J100"/>
  <c i="3" r="BK127"/>
  <c i="5" r="BK121"/>
  <c r="J121"/>
  <c r="J97"/>
  <c i="10" r="BK122"/>
  <c r="J122"/>
  <c r="J97"/>
  <c i="3" r="BK146"/>
  <c r="J146"/>
  <c r="J102"/>
  <c i="4" r="BK119"/>
  <c r="J119"/>
  <c r="J97"/>
  <c i="6" r="BK122"/>
  <c r="J122"/>
  <c r="J97"/>
  <c i="9" r="BK119"/>
  <c r="J119"/>
  <c r="J97"/>
  <c i="10" r="J127"/>
  <c r="J100"/>
  <c i="6" r="BK197"/>
  <c r="J197"/>
  <c r="J100"/>
  <c i="7" r="BK122"/>
  <c r="BK121"/>
  <c r="J121"/>
  <c r="J96"/>
  <c i="8" r="BK118"/>
  <c r="J118"/>
  <c r="J96"/>
  <c i="2" r="J128"/>
  <c r="J97"/>
  <c r="F34"/>
  <c i="1" r="BA95"/>
  <c i="4" r="J34"/>
  <c i="1" r="AW97"/>
  <c r="AT97"/>
  <c i="7" r="J34"/>
  <c i="1" r="AW100"/>
  <c r="AT100"/>
  <c i="8" r="F34"/>
  <c i="1" r="BA101"/>
  <c i="9" r="F33"/>
  <c i="1" r="AZ102"/>
  <c r="AZ94"/>
  <c r="W29"/>
  <c i="10" r="F34"/>
  <c i="1" r="BA103"/>
  <c i="3" r="F34"/>
  <c i="1" r="BA96"/>
  <c i="5" r="J34"/>
  <c i="1" r="AW98"/>
  <c r="AT98"/>
  <c i="6" r="F34"/>
  <c i="1" r="BA99"/>
  <c r="BC94"/>
  <c r="AY94"/>
  <c i="2" r="J34"/>
  <c i="1" r="AW95"/>
  <c r="AT95"/>
  <c i="4" r="F34"/>
  <c i="1" r="BA97"/>
  <c i="7" r="F34"/>
  <c i="1" r="BA100"/>
  <c i="8" r="J34"/>
  <c i="1" r="AW101"/>
  <c r="AT101"/>
  <c i="9" r="J33"/>
  <c i="1" r="AV102"/>
  <c r="AT102"/>
  <c r="BB94"/>
  <c r="W31"/>
  <c r="BD94"/>
  <c r="W33"/>
  <c i="3" r="J34"/>
  <c i="1" r="AW96"/>
  <c r="AT96"/>
  <c i="5" r="F34"/>
  <c i="1" r="BA98"/>
  <c i="6" r="J34"/>
  <c i="1" r="AW99"/>
  <c r="AT99"/>
  <c i="10" r="J34"/>
  <c i="1" r="AW103"/>
  <c r="AT103"/>
  <c i="3" l="1" r="BK126"/>
  <c r="J126"/>
  <c i="4" r="BK118"/>
  <c r="J118"/>
  <c r="J96"/>
  <c i="9" r="BK118"/>
  <c r="J118"/>
  <c r="J96"/>
  <c i="10" r="BK121"/>
  <c r="J121"/>
  <c i="2" r="BK127"/>
  <c r="J127"/>
  <c r="J96"/>
  <c i="5" r="BK120"/>
  <c r="J120"/>
  <c i="6" r="BK121"/>
  <c r="J121"/>
  <c r="J96"/>
  <c i="3" r="J127"/>
  <c r="J97"/>
  <c i="7" r="J122"/>
  <c r="J97"/>
  <c i="3" r="J30"/>
  <c i="1" r="AG96"/>
  <c i="7" r="J30"/>
  <c i="1" r="AG100"/>
  <c i="8" r="J30"/>
  <c i="1" r="AG101"/>
  <c r="W32"/>
  <c r="AU94"/>
  <c i="5" r="J30"/>
  <c i="1" r="AG98"/>
  <c r="BA94"/>
  <c r="AW94"/>
  <c r="AK30"/>
  <c i="10" r="J30"/>
  <c i="1" r="AG103"/>
  <c r="AV94"/>
  <c r="AK29"/>
  <c r="AX94"/>
  <c i="7" l="1" r="J39"/>
  <c i="10" r="J39"/>
  <c i="5" r="J39"/>
  <c i="3" r="J39"/>
  <c i="10" r="J96"/>
  <c i="5" r="J96"/>
  <c i="3" r="J96"/>
  <c i="8" r="J39"/>
  <c i="1" r="AN101"/>
  <c r="AN100"/>
  <c r="AN98"/>
  <c r="AN96"/>
  <c r="AN103"/>
  <c i="9" r="J30"/>
  <c i="1" r="AG102"/>
  <c i="2" r="J30"/>
  <c i="1" r="AG95"/>
  <c r="AN95"/>
  <c i="6" r="J30"/>
  <c i="1" r="AG99"/>
  <c r="AT94"/>
  <c i="4" r="J30"/>
  <c i="1" r="AG97"/>
  <c r="W30"/>
  <c i="4" l="1" r="J39"/>
  <c i="2" r="J39"/>
  <c i="9" r="J39"/>
  <c i="6" r="J39"/>
  <c i="1" r="AN97"/>
  <c r="AN102"/>
  <c r="AN9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<sst xmlns="http://schemas.openxmlformats.org/spreadsheetml/2006/main">
  <si>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</si>
  <si>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</si>
  <si>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</si>
  <si>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</si>
  <si>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{3e5d1ca9-6f78-4c71-9b4c-0b097e389b64}</t>
  </si>
  <si>
    <t xml:space="preserve">&gt;&gt;  skryté sloupce  &lt;&lt;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</si>
  <si>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</si>
  <si>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</si>
  <si>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</si>
  <si>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</si>
  <si>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</si>
  <si>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0,001</t>
  </si>
  <si>
    <t>Kód:</t>
  </si>
  <si>
    <t>2024-040jk1-CENA-PRC</t>
  </si>
  <si>
    <t>Zakázka:</t>
  </si>
  <si>
    <t>CERMNA-224-BYT-8</t>
  </si>
  <si>
    <t>KSO:</t>
  </si>
  <si>
    <t>803 5</t>
  </si>
  <si>
    <t>CC-CZ:</t>
  </si>
  <si>
    <t>Místo:</t>
  </si>
  <si>
    <t>Dolní Čermná 224, okr. Ústí n. Orlicí</t>
  </si>
  <si>
    <t>Datum:</t>
  </si>
  <si>
    <t>16. 1. 2025</t>
  </si>
  <si>
    <t>Zadavatel:</t>
  </si>
  <si>
    <t>IČ:</t>
  </si>
  <si>
    <t>70857717</t>
  </si>
  <si>
    <t>Dětský domov Dolní Čermná</t>
  </si>
  <si>
    <t>DIČ:</t>
  </si>
  <si>
    <t>Zhotovitel:</t>
  </si>
  <si>
    <t xml:space="preserve"> </t>
  </si>
  <si>
    <t>Projektant:</t>
  </si>
  <si>
    <t>17086370</t>
  </si>
  <si>
    <t>vs-studio s.r.o.</t>
  </si>
  <si>
    <t>True</t>
  </si>
  <si>
    <t>Zpracovatel:</t>
  </si>
  <si>
    <t>08034222</t>
  </si>
  <si>
    <t>Jaroslav Klíma</t>
  </si>
  <si>
    <t>Poznámka:</t>
  </si>
  <si>
    <t>Projekt "INTERIÉR BYTOVÁ JEDNOTKA Č.8 - BD č.p. 224, DOLNÍ ČERMNÁ, DD Dolní Čermná (141/2024)"._x000d_
Přesná specifikace materiálů ve výkresové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</si>
  <si>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</si>
  <si>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</si>
  <si>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</si>
  <si>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</si>
  <si>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</si>
  <si>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</si>
  <si>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</si>
  <si>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</si>
  <si>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</si>
  <si>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</si>
  <si>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</si>
  <si>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</si>
  <si>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</si>
  <si>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</si>
  <si>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</si>
  <si>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</si>
  <si>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</si>
  <si>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</si>
  <si>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</si>
  <si>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</si>
  <si>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</si>
  <si>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</si>
  <si>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</si>
  <si>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</si>
  <si>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</si>
  <si>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</si>
  <si>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</si>
  <si>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</si>
  <si>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</si>
  <si>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</si>
  <si>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</si>
  <si>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</si>
  <si>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</si>
  <si>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</si>
  <si>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</si>
  <si>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</si>
  <si>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</si>
  <si>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</si>
  <si>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</si>
  <si>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</si>
  <si>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</si>
  <si>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</si>
  <si>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</si>
  <si>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</si>
  <si>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</si>
  <si>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</si>
  <si>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BOURÁNÍ</t>
  </si>
  <si>
    <t>STA</t>
  </si>
  <si>
    <t>1</t>
  </si>
  <si>
    <t>{565e5ae1-fa8e-4dfe-89fe-531bb72dc6d4}</t>
  </si>
  <si>
    <t>08</t>
  </si>
  <si>
    <t>OMÍTKY, OBKLADY, PODLAHY</t>
  </si>
  <si>
    <t>{cb623d2b-033a-433f-a305-6bcdf8f45f28}</t>
  </si>
  <si>
    <t>10</t>
  </si>
  <si>
    <t>DVEŘE, OKNA</t>
  </si>
  <si>
    <t>{110b0a19-41a5-4420-8816-1b1cfe6edf9b}</t>
  </si>
  <si>
    <t>13</t>
  </si>
  <si>
    <t>ZTI, VZT, ZAŘIZOVÁKY</t>
  </si>
  <si>
    <t>{9f8f2369-40b9-4d39-b1cd-dc377bcf0d8e}</t>
  </si>
  <si>
    <t>17</t>
  </si>
  <si>
    <t>ELEKTRO</t>
  </si>
  <si>
    <t>{bf617419-c9ef-48ce-a0fd-768fa27123f5}</t>
  </si>
  <si>
    <t>19</t>
  </si>
  <si>
    <t>TOPENÍ</t>
  </si>
  <si>
    <t>{9a6e5f72-79e3-4ce3-ace0-30bc5b3953d1}</t>
  </si>
  <si>
    <t>30</t>
  </si>
  <si>
    <t>NÁBYTEK</t>
  </si>
  <si>
    <t>{a6abadb1-7c77-4639-b4c3-9b058462c9ec}</t>
  </si>
  <si>
    <t>31</t>
  </si>
  <si>
    <t>NÁBYTEK MONTÁŽ</t>
  </si>
  <si>
    <t>{2881eeaa-7745-4140-b1f3-9de516cfced8}</t>
  </si>
  <si>
    <t>2</t>
  </si>
  <si>
    <t>90</t>
  </si>
  <si>
    <t>VRN</t>
  </si>
  <si>
    <t>{aed9bf5f-ca8a-4123-b2f9-1a4d21ea99d8}</t>
  </si>
  <si>
    <t>KRYCÍ LIST SOUPISU PRACÍ</t>
  </si>
  <si>
    <t>Objekt:</t>
  </si>
  <si>
    <t>03 - BOURÁNÍ</t>
  </si>
  <si>
    <t>Projekt "INTERIÉR BYTOVÁ JEDNOTKA Č.8 - BD č.p. 224, DOLNÍ ČERMNÁ, DD Dolní Čermná (141/2024)". Přesná specifikace materiálů ve výkresové dokumentaci.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</si>
  <si>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</si>
  <si>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</si>
  <si>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</si>
  <si>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</si>
  <si>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</si>
  <si>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</si>
  <si>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</si>
  <si>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</si>
  <si>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</si>
  <si>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</si>
  <si>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</si>
  <si>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</si>
  <si>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</si>
  <si>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</si>
  <si>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</si>
  <si>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</si>
  <si>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</si>
  <si>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</si>
  <si>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</si>
  <si>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</si>
  <si>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</si>
  <si>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</si>
  <si>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</si>
  <si>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</si>
  <si>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</si>
  <si>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</si>
  <si>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</si>
  <si>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</si>
  <si>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</si>
  <si>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</si>
  <si>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</si>
  <si>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</si>
  <si>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</si>
  <si>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</si>
  <si>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</si>
  <si>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962032230</t>
  </si>
  <si>
    <t>Bourání zdiva z cihel pálených nebo vápenopískových na MV nebo MVC do 1 m3</t>
  </si>
  <si>
    <t>m3</t>
  </si>
  <si>
    <t>CS ÚRS 2024 02</t>
  </si>
  <si>
    <t>4</t>
  </si>
  <si>
    <t>-564640493</t>
  </si>
  <si>
    <t>VV</t>
  </si>
  <si>
    <t xml:space="preserve">"parapetní zídka v mezonetu"  (0,6+2,5)*1*0,2</t>
  </si>
  <si>
    <t>968062245</t>
  </si>
  <si>
    <t>Vybourání dřevěných rámů oken jednoduchých včetně křídel pl do 2 m2</t>
  </si>
  <si>
    <t>m2</t>
  </si>
  <si>
    <t>1514173544</t>
  </si>
  <si>
    <t xml:space="preserve">"okna"  ((1,2*1,4)*2+(1,2*1,3)*2+(0,9*1,3)*1)</t>
  </si>
  <si>
    <t>3</t>
  </si>
  <si>
    <t>968072455</t>
  </si>
  <si>
    <t>Vybourání kovových dveřních zárubní pl do 2 m2</t>
  </si>
  <si>
    <t>913995207</t>
  </si>
  <si>
    <t xml:space="preserve">"dveře"  0,8*1,97+0,8*2</t>
  </si>
  <si>
    <t>978011141</t>
  </si>
  <si>
    <t>Otlučení (osekání) vnitřní vápenné nebo vápenocementové omítky stropů v rozsahu přes 10 do 30 %</t>
  </si>
  <si>
    <t>-1977188400</t>
  </si>
  <si>
    <t xml:space="preserve">"stropy"  (23,3+27,5)</t>
  </si>
  <si>
    <t>5</t>
  </si>
  <si>
    <t>978013141</t>
  </si>
  <si>
    <t>Otlučení (osekání) vnitřní vápenné nebo vápenocementové omítky stěn v rozsahu přes 10 do 30 %</t>
  </si>
  <si>
    <t>-803351322</t>
  </si>
  <si>
    <t xml:space="preserve">"zdi"  (22,8*2,5+32*2,5)</t>
  </si>
  <si>
    <t xml:space="preserve">"špalety, štorce"  ((1,2+1,4*2)*2+(1,2+1,3*2)*2+(0,9+1,3*2)*1)*0,3</t>
  </si>
  <si>
    <t xml:space="preserve">"odpočet oken"  -((1,2*1,4)*2+(1,2*1,3)*2+(0,9*1,3)*1)</t>
  </si>
  <si>
    <t>Součet</t>
  </si>
  <si>
    <t>997</t>
  </si>
  <si>
    <t>Přesun sutě</t>
  </si>
  <si>
    <t>6</t>
  </si>
  <si>
    <t>997013213</t>
  </si>
  <si>
    <t>Vnitrostaveništní doprava suti a vybouraných hmot pro budovy v přes 9 do 12 m ručně</t>
  </si>
  <si>
    <t>t</t>
  </si>
  <si>
    <t>-1142966241</t>
  </si>
  <si>
    <t xml:space="preserve">"HSV + PSV"  (3,8+1,5)</t>
  </si>
  <si>
    <t>7</t>
  </si>
  <si>
    <t>997013511</t>
  </si>
  <si>
    <t>Odvoz suti a vybouraných hmot z meziskládky na skládku do 1 km s naložením a se složením</t>
  </si>
  <si>
    <t>-1877672315</t>
  </si>
  <si>
    <t>8</t>
  </si>
  <si>
    <t>997013509</t>
  </si>
  <si>
    <t>Příplatek k odvozu suti a vybouraných hmot na skládku ZKD 1 km přes 1 km</t>
  </si>
  <si>
    <t>-1983158076</t>
  </si>
  <si>
    <t xml:space="preserve">"HSV + PSV"  (3,8+1,5)*39</t>
  </si>
  <si>
    <t>997013871</t>
  </si>
  <si>
    <t>Poplatek za uložení stavebního odpadu na recyklační skládce (skládkovné) směsného stavebního a demoličního kód odpadu 17 09 04</t>
  </si>
  <si>
    <t>11335776</t>
  </si>
  <si>
    <t>PSV</t>
  </si>
  <si>
    <t>Práce a dodávky PSV</t>
  </si>
  <si>
    <t>725</t>
  </si>
  <si>
    <t>Zdravotechnika - zařizovací předměty</t>
  </si>
  <si>
    <t>725310823</t>
  </si>
  <si>
    <t>Demontáž dřez jednoduchý vestavěný v kuchyňských sestavách bez výtokových armatur</t>
  </si>
  <si>
    <t>soubor</t>
  </si>
  <si>
    <t>16</t>
  </si>
  <si>
    <t>-1879842883</t>
  </si>
  <si>
    <t xml:space="preserve">"dřez"  1</t>
  </si>
  <si>
    <t>11</t>
  </si>
  <si>
    <t>725610810R</t>
  </si>
  <si>
    <t>Demontáž sporáků</t>
  </si>
  <si>
    <t>R-položka</t>
  </si>
  <si>
    <t>2018019341</t>
  </si>
  <si>
    <t xml:space="preserve">"sporák"  1</t>
  </si>
  <si>
    <t>725820801</t>
  </si>
  <si>
    <t>Demontáž baterie nástěnné do G 3 / 4</t>
  </si>
  <si>
    <t>-1973127241</t>
  </si>
  <si>
    <t>725860811</t>
  </si>
  <si>
    <t>Demontáž uzávěrů zápachu jednoduchých</t>
  </si>
  <si>
    <t>kus</t>
  </si>
  <si>
    <t>-646602765</t>
  </si>
  <si>
    <t xml:space="preserve">"umyvadlo, sprcha, dřez"  3</t>
  </si>
  <si>
    <t>735</t>
  </si>
  <si>
    <t>Ústřední vytápění - otopná tělesa</t>
  </si>
  <si>
    <t>14</t>
  </si>
  <si>
    <t>735151821</t>
  </si>
  <si>
    <t>Demontáž otopného tělesa panelového dvouřadého dl do 1500 mm</t>
  </si>
  <si>
    <t>1030098789</t>
  </si>
  <si>
    <t xml:space="preserve">"otopná tělesa"  5</t>
  </si>
  <si>
    <t>15</t>
  </si>
  <si>
    <t>735494811</t>
  </si>
  <si>
    <t>Vypuštění vody z otopných těles</t>
  </si>
  <si>
    <t>1232062584</t>
  </si>
  <si>
    <t>766</t>
  </si>
  <si>
    <t>Konstrukce truhlářské</t>
  </si>
  <si>
    <t>766691914</t>
  </si>
  <si>
    <t>Vyvěšení nebo zavěšení dřevěných křídel dveří pl do 2 m2</t>
  </si>
  <si>
    <t>-1962507987</t>
  </si>
  <si>
    <t xml:space="preserve">"dveře do koupelny"  1</t>
  </si>
  <si>
    <t>766812840</t>
  </si>
  <si>
    <t>Demontáž kuchyňských linek dřevěných nebo kovových dl přes 1,8 do 2,1 m</t>
  </si>
  <si>
    <t>32534782</t>
  </si>
  <si>
    <t xml:space="preserve">"kuchyňská linka"  1</t>
  </si>
  <si>
    <t>771</t>
  </si>
  <si>
    <t>Podlahy z dlaždic</t>
  </si>
  <si>
    <t>18</t>
  </si>
  <si>
    <t>771473810</t>
  </si>
  <si>
    <t>Demontáž soklíků z dlaždic keramických lepených rovných</t>
  </si>
  <si>
    <t>m</t>
  </si>
  <si>
    <t>1286801500</t>
  </si>
  <si>
    <t xml:space="preserve">"dlažby sokl"  22,8</t>
  </si>
  <si>
    <t>771573810</t>
  </si>
  <si>
    <t>Demontáž podlah z dlaždic keramických lepených</t>
  </si>
  <si>
    <t>-755536468</t>
  </si>
  <si>
    <t xml:space="preserve">"dlažba"  23,3</t>
  </si>
  <si>
    <t>776</t>
  </si>
  <si>
    <t>Podlahy povlakové</t>
  </si>
  <si>
    <t>20</t>
  </si>
  <si>
    <t>776201812</t>
  </si>
  <si>
    <t>Demontáž lepených povlakových podlah s podložkou ručně</t>
  </si>
  <si>
    <t>-1119177948</t>
  </si>
  <si>
    <t xml:space="preserve">"lino"  24,5</t>
  </si>
  <si>
    <t>776410811</t>
  </si>
  <si>
    <t>Odstranění soklíků a lišt pryžových nebo plastových</t>
  </si>
  <si>
    <t>2127389655</t>
  </si>
  <si>
    <t xml:space="preserve">"lino soklík"  32,6</t>
  </si>
  <si>
    <t>781</t>
  </si>
  <si>
    <t>Dokončovací práce - obklady</t>
  </si>
  <si>
    <t>784</t>
  </si>
  <si>
    <t>Dokončovací práce - malby a tapety</t>
  </si>
  <si>
    <t>22</t>
  </si>
  <si>
    <t>784121001</t>
  </si>
  <si>
    <t>Oškrabání malby v místnostech v do 3,80 m</t>
  </si>
  <si>
    <t>-1376159321</t>
  </si>
  <si>
    <t>"zdi + strop" (22,8*2,5+32*2,5)+(23,3+27,5)</t>
  </si>
  <si>
    <t xml:space="preserve">"odpočet okna"  -((1,2*1,4)*2+(1,2*1,3)*2+(0,9*1,3)*1)</t>
  </si>
  <si>
    <t>08 - OMÍTKY, OBKLADY, PODLAHY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</si>
  <si>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</si>
  <si>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</si>
  <si>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</si>
  <si>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763 - Konstrukce suché výstavby</t>
  </si>
  <si>
    <t xml:space="preserve">    767 - Konstrukce zámečnické</t>
  </si>
  <si>
    <t xml:space="preserve">    775 - Podlahy skládané</t>
  </si>
  <si>
    <t>Svislé a kompletní konstrukce</t>
  </si>
  <si>
    <t>342291121</t>
  </si>
  <si>
    <t>Ukotvení příček k cihelným konstrukcím plochými kotvami</t>
  </si>
  <si>
    <t>1620907027</t>
  </si>
  <si>
    <t xml:space="preserve">"kotvení SDK příčky v mezonetu"  (4+2,5)*2</t>
  </si>
  <si>
    <t>Úpravy povrchů, podlahy a osazování výplní</t>
  </si>
  <si>
    <t>611325417</t>
  </si>
  <si>
    <t>Oprava vnitřní vápenocementové hladké omítky tl do 20 mm stropů v rozsahu plochy přes 10 do 30 % s celoplošným přeštukováním tl do 3 mm</t>
  </si>
  <si>
    <t>1642982442</t>
  </si>
  <si>
    <t>612325302</t>
  </si>
  <si>
    <t>Vápenocementová štuková omítka ostění nebo nadpraží</t>
  </si>
  <si>
    <t>1495501692</t>
  </si>
  <si>
    <t>612325417</t>
  </si>
  <si>
    <t>Oprava vnitřní vápenocementové hladké omítky tl do 20 mm stěn v rozsahu plochy přes 10 do 30 % s celoplošným přeštukováním tl do 3 mm</t>
  </si>
  <si>
    <t>-1849860569</t>
  </si>
  <si>
    <t>949101111</t>
  </si>
  <si>
    <t>Lešení pomocné pro objekty pozemních staveb s lešeňovou podlahou v do 1,9 m zatížení do 150 kg/m2</t>
  </si>
  <si>
    <t>1434361703</t>
  </si>
  <si>
    <t xml:space="preserve">"pro montáže elektro, opravy stropů, malby - 3x přestavba"  (24+28)*3</t>
  </si>
  <si>
    <t>998</t>
  </si>
  <si>
    <t>Přesun hmot</t>
  </si>
  <si>
    <t>998018002</t>
  </si>
  <si>
    <t>Přesun hmot pro budovy ruční pro budovy v přes 6 do 12 m</t>
  </si>
  <si>
    <t>8229451</t>
  </si>
  <si>
    <t>4,1</t>
  </si>
  <si>
    <t>763</t>
  </si>
  <si>
    <t>Konstrukce suché výstavby</t>
  </si>
  <si>
    <t>763111458</t>
  </si>
  <si>
    <t>SDK příčka tl 100 mm profil CW+UW 50 desky 2x akustická 12,5 s izolací EI 90 Rw do 57 dB</t>
  </si>
  <si>
    <t>1249701749</t>
  </si>
  <si>
    <t xml:space="preserve">"příčka v mezonetu - odpočet dveří"  (4*2,5)-0,8*1,97</t>
  </si>
  <si>
    <t>998763332</t>
  </si>
  <si>
    <t>Přesun hmot tonážní pro konstrukce montované z desek ruční v objektech v přes 6 do 12 m</t>
  </si>
  <si>
    <t>1236074913</t>
  </si>
  <si>
    <t>0,5</t>
  </si>
  <si>
    <t>767</t>
  </si>
  <si>
    <t>Konstrukce zámečnické</t>
  </si>
  <si>
    <t>767210000R</t>
  </si>
  <si>
    <t>Kompletní renovace stávající ocelové kce schodiště + dřevěných stupňů - materiál, dodávka, nátěry, broušení, stavební přípomoce apod.</t>
  </si>
  <si>
    <t>kpl</t>
  </si>
  <si>
    <t>1994297438</t>
  </si>
  <si>
    <t>775</t>
  </si>
  <si>
    <t>Podlahy skládané</t>
  </si>
  <si>
    <t>775111215</t>
  </si>
  <si>
    <t>Broušení podkladu skládaných podlah před litím stěrky schodišťových stupňů</t>
  </si>
  <si>
    <t>544326797</t>
  </si>
  <si>
    <t xml:space="preserve">"vinyl"  (23,3+24,5)</t>
  </si>
  <si>
    <t>775111216</t>
  </si>
  <si>
    <t>Odstranění zbytků lepidla z podkladu skládaných podlah broušením schodišťových stupňů</t>
  </si>
  <si>
    <t>-82284929</t>
  </si>
  <si>
    <t>775111311</t>
  </si>
  <si>
    <t>Vysátí podkladu skládaných podlah</t>
  </si>
  <si>
    <t>-1733797200</t>
  </si>
  <si>
    <t>775121111</t>
  </si>
  <si>
    <t>Vodou ředitelná penetrace savého podkladu skládaných podlah</t>
  </si>
  <si>
    <t>-946721975</t>
  </si>
  <si>
    <t>775413401</t>
  </si>
  <si>
    <t>Montáž podlahové lišty obvodové lepené</t>
  </si>
  <si>
    <t>-1315494651</t>
  </si>
  <si>
    <t xml:space="preserve">"vinyl"  (22,8+32,6)</t>
  </si>
  <si>
    <t>M</t>
  </si>
  <si>
    <t>61418113R</t>
  </si>
  <si>
    <t>lišta podlahová dřevěná dub 7x17mm</t>
  </si>
  <si>
    <t>32</t>
  </si>
  <si>
    <t>-1620013933</t>
  </si>
  <si>
    <t xml:space="preserve">"vinyl"  (22,8+32,6)*1,2</t>
  </si>
  <si>
    <t>775429124</t>
  </si>
  <si>
    <t>Montáž podlahové lišty přechodové připevněné zaklapnutím</t>
  </si>
  <si>
    <t>-1459623126</t>
  </si>
  <si>
    <t xml:space="preserve">"ve dveřích"  (0,8*2+0,6)</t>
  </si>
  <si>
    <t>55343119</t>
  </si>
  <si>
    <t>profil přechodový Al narážecí 40mm dub, buk, javor, třešeň</t>
  </si>
  <si>
    <t>1326515018</t>
  </si>
  <si>
    <t xml:space="preserve">"ve dveřích"  (0,8*2+0,6)*1,2</t>
  </si>
  <si>
    <t>775541161</t>
  </si>
  <si>
    <t>Montáž podlah plovoucích ze zaklapávacích vinylových lamel</t>
  </si>
  <si>
    <t>-1726354864</t>
  </si>
  <si>
    <t>0092738.URS</t>
  </si>
  <si>
    <t>Vinylové SPC rigid dílce plovoucí, click 19dB, nášlapná vrstva 0,55 mm, tloušťka 6,50 mm, SPC jádro, integrovaná podložka 19dB, 100% voděodolné</t>
  </si>
  <si>
    <t>-1573859162</t>
  </si>
  <si>
    <t xml:space="preserve">"vinyl - dub podzimní medový"  (23,3+24,5)*1,2</t>
  </si>
  <si>
    <t>998775122</t>
  </si>
  <si>
    <t>Přesun hmot tonážní pro podlahy skládané ruční v objektech v přes 6 do 12 m</t>
  </si>
  <si>
    <t>-1500356856</t>
  </si>
  <si>
    <t>0,8</t>
  </si>
  <si>
    <t>784161001</t>
  </si>
  <si>
    <t>Tmelení spar a rohů šířky do 3 mm akrylátovým tmelem v místnostech v do 3,80 m</t>
  </si>
  <si>
    <t>1722838472</t>
  </si>
  <si>
    <t xml:space="preserve">"předpoklad"  200</t>
  </si>
  <si>
    <t>784171101</t>
  </si>
  <si>
    <t>Zakrytí vnitřních podlah včetně pozdějšího odkrytí</t>
  </si>
  <si>
    <t>-574546519</t>
  </si>
  <si>
    <t>60</t>
  </si>
  <si>
    <t>23</t>
  </si>
  <si>
    <t>28323157</t>
  </si>
  <si>
    <t>fólie pro malířské potřeby zakrývací tl 14µ 4x5m</t>
  </si>
  <si>
    <t>-1864076749</t>
  </si>
  <si>
    <t>60*1,2</t>
  </si>
  <si>
    <t>24</t>
  </si>
  <si>
    <t>28323153</t>
  </si>
  <si>
    <t>fólie pro malířské potřeby samolepicí 0,5mx100m</t>
  </si>
  <si>
    <t>140746429</t>
  </si>
  <si>
    <t>40</t>
  </si>
  <si>
    <t>25</t>
  </si>
  <si>
    <t>784171111</t>
  </si>
  <si>
    <t>Zakrytí vnitřních ploch stěn v místnostech v do 3,80 m</t>
  </si>
  <si>
    <t>1789453049</t>
  </si>
  <si>
    <t>26</t>
  </si>
  <si>
    <t>-491979478</t>
  </si>
  <si>
    <t>30*1,2</t>
  </si>
  <si>
    <t>27</t>
  </si>
  <si>
    <t>686051278</t>
  </si>
  <si>
    <t>28</t>
  </si>
  <si>
    <t>784211101</t>
  </si>
  <si>
    <t>Dvojnásobné bílé malby ze směsí za mokra výborně oděruvzdorných v místnostech v do 3,80 m</t>
  </si>
  <si>
    <t>1504884250</t>
  </si>
  <si>
    <t>"zdi + strop" (22,8*2,5+32*2,5+8,5*2*2,5)+(23,3+27,5)</t>
  </si>
  <si>
    <t>10 - DVEŘE, OKNA</t>
  </si>
  <si>
    <t>766621211R</t>
  </si>
  <si>
    <t>Montáž dřevěných oken plochy přes 1 m2 otevíravých výšky do 1,5 m s rámem do zdiva vč. kování, seřízení apod.</t>
  </si>
  <si>
    <t>1843059050</t>
  </si>
  <si>
    <t>((1,2*1,4)*2+(1,2*1,3)*2+(0,9*1,3)*1)</t>
  </si>
  <si>
    <t>61110011R</t>
  </si>
  <si>
    <t>okno dřevěné otevíravé/sklopné trojsklo přes plochu 1m2 do v 1,5m vč. kování, seřízení apod.</t>
  </si>
  <si>
    <t>-1445809550</t>
  </si>
  <si>
    <t>766660101R</t>
  </si>
  <si>
    <t>Montáž dveřních křídel otvíravých jednokřídlových š do 0,8 m do dřevěné rámové zárubně vč. kování, zámku, seřízení</t>
  </si>
  <si>
    <t>-986536372</t>
  </si>
  <si>
    <t xml:space="preserve">"dveře interiér - 2x 0,8 + 1x 0,6"  2+1</t>
  </si>
  <si>
    <t>61162084R</t>
  </si>
  <si>
    <t>dveře jednokřídlé dřevotřískové povrch laminátový plné 600x1970-2100mm vč. kování, zámku, seřízení</t>
  </si>
  <si>
    <t>73774892</t>
  </si>
  <si>
    <t xml:space="preserve">"dveře interiér - 1x 0,6"  1</t>
  </si>
  <si>
    <t>61162086R</t>
  </si>
  <si>
    <t>dveře jednokřídlé dřevotřískové povrch laminátový plné 800x1970-2100mm vč. kování, zámku, seřízení</t>
  </si>
  <si>
    <t>1565097304</t>
  </si>
  <si>
    <t xml:space="preserve">"dveře interiér - 2x 0,8"  2</t>
  </si>
  <si>
    <t>766660411R</t>
  </si>
  <si>
    <t>Montáž vchodových dveří včetně rámu jednokřídlových bez nadsvětlíku do zdiva vč. kování, zámku, seřízení</t>
  </si>
  <si>
    <t>-1686768294</t>
  </si>
  <si>
    <t>61173202R</t>
  </si>
  <si>
    <t>dveře jednokřídlé dřevěné plné max rozměru otvoru 2,42m2 bezpečnostní třídy RC2, protipožární vč. kování, zámku, seřízení</t>
  </si>
  <si>
    <t>875195199</t>
  </si>
  <si>
    <t>0,8*2</t>
  </si>
  <si>
    <t>766682111</t>
  </si>
  <si>
    <t>Montáž zárubní obložkových pro dveře jednokřídlové tl stěny do 170 mm</t>
  </si>
  <si>
    <t>-722289009</t>
  </si>
  <si>
    <t>61182307</t>
  </si>
  <si>
    <t>zárubeň jednokřídlá obložková s laminátovým povrchem tl stěny 60-150mm rozměru 600-1100/1970, 2100mm</t>
  </si>
  <si>
    <t>1295362416</t>
  </si>
  <si>
    <t>766682211</t>
  </si>
  <si>
    <t>Montáž zárubní obložkových protipožárních pro dveře jednokřídlové tl stěny do 170 mm</t>
  </si>
  <si>
    <t>1377039912</t>
  </si>
  <si>
    <t xml:space="preserve">"pro vchodové dveře"  1</t>
  </si>
  <si>
    <t>61182318</t>
  </si>
  <si>
    <t>zárubeň jednokřídlá obložková s laminátovým povrchem a protipožární úpravou tl stěny 60-150mm rozměru 600-1100/1970, 2100mm</t>
  </si>
  <si>
    <t>-33022659</t>
  </si>
  <si>
    <t>766682311</t>
  </si>
  <si>
    <t>Montáž obkladu kovových zárubní pro dveře jednokřídlové tl stěny do 170 mm</t>
  </si>
  <si>
    <t>1596327825</t>
  </si>
  <si>
    <t xml:space="preserve">"dveře do koupelny 0,6m"  1</t>
  </si>
  <si>
    <t>61182371</t>
  </si>
  <si>
    <t>obklad ocelové zárubně jednokřídlé s laminátovým povrchem tl stěny 60-150mm rozměru 600-1100/1970, 2100mm</t>
  </si>
  <si>
    <t>882646800</t>
  </si>
  <si>
    <t>766694126</t>
  </si>
  <si>
    <t>Montáž parapetních desek dřevěných nebo plastových š přes 30 cm</t>
  </si>
  <si>
    <t>1763311596</t>
  </si>
  <si>
    <t>(1,2*4+0,9)</t>
  </si>
  <si>
    <t>60794104</t>
  </si>
  <si>
    <t>parapet dřevotřískový vnitřní povrch laminátový š 340mm</t>
  </si>
  <si>
    <t>-496928290</t>
  </si>
  <si>
    <t>(1,2*4+0,9)*1,2</t>
  </si>
  <si>
    <t>998766122</t>
  </si>
  <si>
    <t>Přesun hmot tonážní pro kce truhlářské ruční v objektech v přes 6 do 12 m</t>
  </si>
  <si>
    <t>363629488</t>
  </si>
  <si>
    <t>0,6</t>
  </si>
  <si>
    <t>13 - ZTI, VZT, ZAŘIZOVÁKY</t>
  </si>
  <si>
    <t xml:space="preserve">    721 - Zdravotechnika - vnitřní kanalizace</t>
  </si>
  <si>
    <t xml:space="preserve">    722 - Zdravotechnika - vnitřní vodovod</t>
  </si>
  <si>
    <t xml:space="preserve">    751 - Vzduchotechnika</t>
  </si>
  <si>
    <t>721</t>
  </si>
  <si>
    <t>Zdravotechnika - vnitřní kanalizace</t>
  </si>
  <si>
    <t>721171915R</t>
  </si>
  <si>
    <t>Napojení nového na stávající potrubí vč. kolen, redukcí, těsnění, ubourání stavebních kcí, zapravení, betonáží apod. - u nových osazovaných zařizovacích předmětů apod.</t>
  </si>
  <si>
    <t>-1232925709</t>
  </si>
  <si>
    <t xml:space="preserve">"úpravy kanalizace u nové kuchyňské linky"  1</t>
  </si>
  <si>
    <t>998721122</t>
  </si>
  <si>
    <t>Přesun hmot tonážní pro vnitřní kanalizaci ruční v objektech v přes 6 do 12 m</t>
  </si>
  <si>
    <t>1176125131</t>
  </si>
  <si>
    <t>0,05</t>
  </si>
  <si>
    <t>722</t>
  </si>
  <si>
    <t>Zdravotechnika - vnitřní vodovod</t>
  </si>
  <si>
    <t>722171915R</t>
  </si>
  <si>
    <t>Napojení nového na stávající vodovodní potrubí vč. kolen, redukcí, těsnění, uzávěrů, ubourání stavebních kcí, zapravení, betonáží apod.</t>
  </si>
  <si>
    <t>KPL</t>
  </si>
  <si>
    <t>1327180731</t>
  </si>
  <si>
    <t xml:space="preserve">"úpravy vodovodu u nové kuchyňské linky"  1</t>
  </si>
  <si>
    <t>998722122</t>
  </si>
  <si>
    <t>Přesun hmot tonážní pro vnitřní vodovod ruční v objektech v přes 6 do 12 m</t>
  </si>
  <si>
    <t>-1399161006</t>
  </si>
  <si>
    <t>751</t>
  </si>
  <si>
    <t>Vzduchotechnika</t>
  </si>
  <si>
    <t>751000915R</t>
  </si>
  <si>
    <t>Napojení nového na stávající VZT potrubí vč. kolen, redukcí, těsnění, uzávěrů, ubourání stavebních kcí, zapravení, betonáží apod.</t>
  </si>
  <si>
    <t>-2101688379</t>
  </si>
  <si>
    <t xml:space="preserve">"úpravy VZT u nové kuchyňské linky"  1</t>
  </si>
  <si>
    <t>998751121</t>
  </si>
  <si>
    <t>Přesun hmot tonážní pro vzduchotechniku ruční v objektech v do 12 m</t>
  </si>
  <si>
    <t>-33737452</t>
  </si>
  <si>
    <t>0,02</t>
  </si>
  <si>
    <t>17 - ELEKTRO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</si>
  <si>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</si>
  <si>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</si>
  <si>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</si>
  <si>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</si>
  <si>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</si>
  <si>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</si>
  <si>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741000915R</t>
  </si>
  <si>
    <t>Elektromontáže a dodávky - stavební přípomoce, spojovací materiál apod.</t>
  </si>
  <si>
    <t>-2075869793</t>
  </si>
  <si>
    <t>741112001</t>
  </si>
  <si>
    <t>Montáž krabice zapuštěná plastová kruhová</t>
  </si>
  <si>
    <t>-253999733</t>
  </si>
  <si>
    <t xml:space="preserve">"předpoklad - krabice odbočná"  30</t>
  </si>
  <si>
    <t>34571521</t>
  </si>
  <si>
    <t>krabice pod omítku PVC odbočná kruhová D 70mm s víčkem a svorkovnicí</t>
  </si>
  <si>
    <t>-1378890197</t>
  </si>
  <si>
    <t xml:space="preserve">"předpoklad"  20</t>
  </si>
  <si>
    <t>34571563</t>
  </si>
  <si>
    <t>krabice pod omítku PVC odbočná kruhová D 100mm s víčkem a svorkovnicí</t>
  </si>
  <si>
    <t>1594401382</t>
  </si>
  <si>
    <t xml:space="preserve">"předpoklad"  10</t>
  </si>
  <si>
    <t>741112061</t>
  </si>
  <si>
    <t>Montáž krabice přístrojová zapuštěná plastová kruhová</t>
  </si>
  <si>
    <t>-1739657639</t>
  </si>
  <si>
    <t xml:space="preserve">"spínače, přepínače + zásuvky jednoduché + zásuvka dvojnásobná"  (5+20+1)+7+(15+15)</t>
  </si>
  <si>
    <t>34571450</t>
  </si>
  <si>
    <t>krabice pod omítku PVC přístrojová kruhová D 70mm</t>
  </si>
  <si>
    <t>-630491533</t>
  </si>
  <si>
    <t xml:space="preserve">"spínače, přepínače"  (5+20+1)</t>
  </si>
  <si>
    <t>34571451</t>
  </si>
  <si>
    <t>krabice pod omítku PVC přístrojová kruhová D 70mm hluboká</t>
  </si>
  <si>
    <t>-436555805</t>
  </si>
  <si>
    <t xml:space="preserve">"zásuvky jednoduché"  7</t>
  </si>
  <si>
    <t>34571452</t>
  </si>
  <si>
    <t>krabice pod omítku PVC přístrojová kruhová D 70mm dvojnásobná</t>
  </si>
  <si>
    <t>1062270246</t>
  </si>
  <si>
    <t xml:space="preserve">"zásuvka dvojnásobná"  (15+15)</t>
  </si>
  <si>
    <t>741122011</t>
  </si>
  <si>
    <t>Montáž kabel Cu bez ukončení uložený pod omítku plný kulatý 2x1,5 až 2,5 mm2 (např. CYKY)</t>
  </si>
  <si>
    <t>301541519</t>
  </si>
  <si>
    <t xml:space="preserve">"kabeláž ke svítídlům a vypínačům"  100</t>
  </si>
  <si>
    <t>34111005</t>
  </si>
  <si>
    <t>kabel instalační jádro Cu plné izolace PVC plášť PVC 450/750V (CYKY) 2x1,5mm2</t>
  </si>
  <si>
    <t>1906180776</t>
  </si>
  <si>
    <t xml:space="preserve">"kabeláž ke svítídlům"  100*1,2</t>
  </si>
  <si>
    <t>741122016</t>
  </si>
  <si>
    <t>Montáž kabel Cu bez ukončení uložený pod omítku plný kulatý 3x2,5 až 6 mm2 (např. CYKY)</t>
  </si>
  <si>
    <t>-850586790</t>
  </si>
  <si>
    <t xml:space="preserve">"kabeláž k zásuvkám a napájecím odbočným krabicím"  120</t>
  </si>
  <si>
    <t>34111036</t>
  </si>
  <si>
    <t>kabel instalační jádro Cu plné izolace PVC plášť PVC 450/750V (CYKY) 3x2,5mm2</t>
  </si>
  <si>
    <t>-1719202923</t>
  </si>
  <si>
    <t xml:space="preserve">"kabeláž k zásuvkám a napájecím odbočným krabicím"  120*1,2</t>
  </si>
  <si>
    <t>741210001R</t>
  </si>
  <si>
    <t>Kompletní výměna, montáž a dodávka bytového rozvaděče, výstroj, výzbroj, skříň, zednické přípomoce apod.</t>
  </si>
  <si>
    <t>-456183628</t>
  </si>
  <si>
    <t>741310001</t>
  </si>
  <si>
    <t>Montáž spínač nástěnný 1-jednopólový prostředí normální se zapojením vodičů</t>
  </si>
  <si>
    <t>-371859497</t>
  </si>
  <si>
    <t>34535000</t>
  </si>
  <si>
    <t>spínač kompletní, zápustný, jednopólový, řazení 1, šroubové svorky</t>
  </si>
  <si>
    <t>933805977</t>
  </si>
  <si>
    <t>741310021</t>
  </si>
  <si>
    <t>Montáž přepínač nástěnný 5-sériový prostředí normální se zapojením vodičů</t>
  </si>
  <si>
    <t>464946914</t>
  </si>
  <si>
    <t xml:space="preserve">"normální 18x + s doutnavkou 2x"  18+2</t>
  </si>
  <si>
    <t>34535002</t>
  </si>
  <si>
    <t>přepínač sériový kompletní, zápustný, řazení 5, šroubové svorky</t>
  </si>
  <si>
    <t>1038869469</t>
  </si>
  <si>
    <t xml:space="preserve">"normální 18x"  18</t>
  </si>
  <si>
    <t>34535002R</t>
  </si>
  <si>
    <t>přepínač sériový kompletní, zápustný, řazení 5, šroubové svorky, s LED doutnavkou</t>
  </si>
  <si>
    <t>1027242189</t>
  </si>
  <si>
    <t xml:space="preserve">"s doutnavkou 2x"  2</t>
  </si>
  <si>
    <t>741311021</t>
  </si>
  <si>
    <t>Montáž přípojka sporáková s doutnavkou se zapojením vodičů</t>
  </si>
  <si>
    <t>-1688612541</t>
  </si>
  <si>
    <t>ABB.3956323</t>
  </si>
  <si>
    <t>Přípojka sporáková se signalizační doutnavkou, zapuštěná</t>
  </si>
  <si>
    <t>972656558</t>
  </si>
  <si>
    <t>741313032</t>
  </si>
  <si>
    <t>Montáž zásuvka vestavná šroubové připojení 2P se zapojením vodičů</t>
  </si>
  <si>
    <t>1563777316</t>
  </si>
  <si>
    <t>34555202</t>
  </si>
  <si>
    <t>zásuvka zápustná jednonásobná chráněná, šroubové svorky</t>
  </si>
  <si>
    <t>1305039551</t>
  </si>
  <si>
    <t>741313042</t>
  </si>
  <si>
    <t>Montáž zásuvka (polo)zapuštěná šroubové připojení 2P+PE dvojí zapojení - průběžná se zapojením vodičů</t>
  </si>
  <si>
    <t>367665962</t>
  </si>
  <si>
    <t>1389873485</t>
  </si>
  <si>
    <t>741313043</t>
  </si>
  <si>
    <t>Montáž zásuvka (polo)zapuštěná šroubové připojení 2x(2P + PE) dvojnásobná se zapojením vodičů</t>
  </si>
  <si>
    <t>831543424</t>
  </si>
  <si>
    <t>34555201</t>
  </si>
  <si>
    <t>zásuvka zápustná dvojnásobná chráněná, šroubové svorky</t>
  </si>
  <si>
    <t>-89156552</t>
  </si>
  <si>
    <t>741372002</t>
  </si>
  <si>
    <t>Montáž svítidlo LED interiérové přisazené nástěnné páskové lištové se zapojením vodičů</t>
  </si>
  <si>
    <t>2076769781</t>
  </si>
  <si>
    <t xml:space="preserve">"kuchyňská linka"  2</t>
  </si>
  <si>
    <t>34774013</t>
  </si>
  <si>
    <t>LED pásek 12V 10-20W/m</t>
  </si>
  <si>
    <t>-627438475</t>
  </si>
  <si>
    <t>29</t>
  </si>
  <si>
    <t>34825020</t>
  </si>
  <si>
    <t>ALU profil rovný přisazený mléčný difuzor dl 2m na 1 pásek</t>
  </si>
  <si>
    <t>2112073062</t>
  </si>
  <si>
    <t>741372061</t>
  </si>
  <si>
    <t>Montáž svítidlo LED interiérové přisazené stropní hranaté nebo kruhové do 0,09 m2 se zapojením vodičů</t>
  </si>
  <si>
    <t>-2040206913</t>
  </si>
  <si>
    <t xml:space="preserve">"ovládání přes internet, blothtoot - 1x + 2x + 3x"  5+6+1</t>
  </si>
  <si>
    <t>34825001R1</t>
  </si>
  <si>
    <t>svítidlo interiérové stropní přisazené kruhové D 200-300mm 1300-2000lm 1x</t>
  </si>
  <si>
    <t>444847860</t>
  </si>
  <si>
    <t xml:space="preserve">"ovládání přes internet, blothtoot - 1x"  5</t>
  </si>
  <si>
    <t>34825001R2</t>
  </si>
  <si>
    <t>svítidlo interiérové stropní přisazené kruhové D 200-300mm 1300-2000lm 2x</t>
  </si>
  <si>
    <t>-281995885</t>
  </si>
  <si>
    <t xml:space="preserve">"ovládání přes internet, blothtoot - 2x"  6</t>
  </si>
  <si>
    <t>33</t>
  </si>
  <si>
    <t>34825001R3</t>
  </si>
  <si>
    <t>svítidlo interiérové stropní přisazené kruhové D 200-300mm 1300-2000lm 3x</t>
  </si>
  <si>
    <t>868957303</t>
  </si>
  <si>
    <t xml:space="preserve">"ovládání přes internet, blothtoot - 3x"  1</t>
  </si>
  <si>
    <t>34</t>
  </si>
  <si>
    <t>741810002</t>
  </si>
  <si>
    <t>Celková prohlídka elektrického rozvodu a zařízení přes 100 000 do 500 000,- Kč</t>
  </si>
  <si>
    <t>1129732665</t>
  </si>
  <si>
    <t>35</t>
  </si>
  <si>
    <t>998741122</t>
  </si>
  <si>
    <t>Přesun hmot tonážní pro silnoproud ruční v objektech v přes 6 do 12 m</t>
  </si>
  <si>
    <t>391265941</t>
  </si>
  <si>
    <t xml:space="preserve">"PSV 741 + M 46-M"  0,5</t>
  </si>
  <si>
    <t>742</t>
  </si>
  <si>
    <t>Elektroinstalace - slaboproud</t>
  </si>
  <si>
    <t>36</t>
  </si>
  <si>
    <t>742121001R</t>
  </si>
  <si>
    <t xml:space="preserve">Kompletní dodávka a montáž slaboproudých rozvodů (intenet, TV) vč. koncových zásuvek apod. </t>
  </si>
  <si>
    <t>-402288379</t>
  </si>
  <si>
    <t>Práce a dodávky M</t>
  </si>
  <si>
    <t>46-M</t>
  </si>
  <si>
    <t>Zemní práce při extr.mont.pracích</t>
  </si>
  <si>
    <t>37</t>
  </si>
  <si>
    <t>460941111</t>
  </si>
  <si>
    <t>Vyplnění a omítnutí rýh při elektroinstalacích ve stropech hl do 3 cm a š do 3 cm</t>
  </si>
  <si>
    <t>64</t>
  </si>
  <si>
    <t>-740761779</t>
  </si>
  <si>
    <t>38</t>
  </si>
  <si>
    <t>460941121</t>
  </si>
  <si>
    <t>Vyplnění a omítnutí rýh při elektroinstalacích ve stropech hl přes 3 do 5 cm a š do 5 cm</t>
  </si>
  <si>
    <t>1035081280</t>
  </si>
  <si>
    <t>39</t>
  </si>
  <si>
    <t>460941211</t>
  </si>
  <si>
    <t>Vyplnění a omítnutí rýh při elektroinstalacích ve stěnách hl do 3 cm a š do 3 cm</t>
  </si>
  <si>
    <t>720505612</t>
  </si>
  <si>
    <t>50</t>
  </si>
  <si>
    <t>460941221</t>
  </si>
  <si>
    <t>Vyplnění a omítnutí rýh při elektroinstalacích ve stěnách hl přes 3 do 5 cm a š do 5 cm</t>
  </si>
  <si>
    <t>1725659853</t>
  </si>
  <si>
    <t>41</t>
  </si>
  <si>
    <t>460941311</t>
  </si>
  <si>
    <t>Vyplnění a začištění rýh při elektroinstalacích v betonových podlahách a mazaninách hl do 5 cm a š do 5 cm</t>
  </si>
  <si>
    <t>1730476580</t>
  </si>
  <si>
    <t>30+30</t>
  </si>
  <si>
    <t>42</t>
  </si>
  <si>
    <t>468094111</t>
  </si>
  <si>
    <t>Vyvrtání otvorů pro elektroinstalační krabice ve stěnách z cihel hloubky do 6 cm</t>
  </si>
  <si>
    <t>1510104782</t>
  </si>
  <si>
    <t>43</t>
  </si>
  <si>
    <t>468094112</t>
  </si>
  <si>
    <t>Vyvrtání otvorů pro elektroinstalační krabice ve stěnách z cihel hloubky přes 6 do 9 cm</t>
  </si>
  <si>
    <t>-74520599</t>
  </si>
  <si>
    <t xml:space="preserve">"předpoklad - odbočná krabice + zásuvky jednoduché + zásuvka dvojnásobná"  30+7+(15+15)</t>
  </si>
  <si>
    <t>44</t>
  </si>
  <si>
    <t>468111121</t>
  </si>
  <si>
    <t>Frézování drážek pro vodiče ve stěnách z cihel včetně omítky do 3x3 cm</t>
  </si>
  <si>
    <t>-955675153</t>
  </si>
  <si>
    <t>45</t>
  </si>
  <si>
    <t>468111122</t>
  </si>
  <si>
    <t>Frézování drážek pro vodiče ve stěnách z cihel včetně omítky do 5x5 cm</t>
  </si>
  <si>
    <t>44770285</t>
  </si>
  <si>
    <t>46</t>
  </si>
  <si>
    <t>468112121</t>
  </si>
  <si>
    <t>Frézování drážek pro vodiče ve stropech z cihel včetně omítky do 3x3 cm</t>
  </si>
  <si>
    <t>37494392</t>
  </si>
  <si>
    <t>47</t>
  </si>
  <si>
    <t>468112122</t>
  </si>
  <si>
    <t>Frézování drážek pro vodiče ve stropech z cihel včetně omítky do 5x5 cm</t>
  </si>
  <si>
    <t>-1257386491</t>
  </si>
  <si>
    <t>48</t>
  </si>
  <si>
    <t>468113111</t>
  </si>
  <si>
    <t>Frézování drážek pro vodiče v podlahách z betonu do 3x3 cm</t>
  </si>
  <si>
    <t>1950060970</t>
  </si>
  <si>
    <t>49</t>
  </si>
  <si>
    <t>468113112</t>
  </si>
  <si>
    <t>Frézování drážek pro vodiče v podlahách z betonu do 5x5 cm</t>
  </si>
  <si>
    <t>876352514</t>
  </si>
  <si>
    <t>19 - TOPENÍ</t>
  </si>
  <si>
    <t xml:space="preserve">    734 - Ústřední vytápění - armatury</t>
  </si>
  <si>
    <t>734</t>
  </si>
  <si>
    <t>Ústřední vytápění - armatury</t>
  </si>
  <si>
    <t>734221682</t>
  </si>
  <si>
    <t>Termostatická hlavice kapalinová PN 10 do 110°C otopných těles VK</t>
  </si>
  <si>
    <t>-321700083</t>
  </si>
  <si>
    <t>735100200R</t>
  </si>
  <si>
    <t>Napojení nového na stávající potrubí, napojení nových radiátorů vč. kolen, redukcí, armatur, těsnění, ubourání stavebních kcí, zapravení, betonáží apod. - u nových osazovaných zařizovacích předmětů apod.</t>
  </si>
  <si>
    <t>1284092419</t>
  </si>
  <si>
    <t>735152374</t>
  </si>
  <si>
    <t>Otopné těleso panelové VK dvoudeskové bez přídavné přestupní plochy výška/délka 600/700 mm výkon 685 W</t>
  </si>
  <si>
    <t>518907953</t>
  </si>
  <si>
    <t>735152377</t>
  </si>
  <si>
    <t>Otopné těleso panel VK dvoudeskové bez přídavné přestupní plochy výška/délka 600/1000 mm výkon 978 W</t>
  </si>
  <si>
    <t>1949079699</t>
  </si>
  <si>
    <t>998735122</t>
  </si>
  <si>
    <t>Přesun hmot tonážní pro otopná tělesa ruční v objektech v přes 6 do 12 m</t>
  </si>
  <si>
    <t>1572122495</t>
  </si>
  <si>
    <t>0,2</t>
  </si>
  <si>
    <t>741331075R</t>
  </si>
  <si>
    <t>Montáž termostatu vč. zapojení vodičů</t>
  </si>
  <si>
    <t>-1101837134</t>
  </si>
  <si>
    <t>6000164740R</t>
  </si>
  <si>
    <t>Ekvitermní regulátor programovatelný 7dní</t>
  </si>
  <si>
    <t>808995877</t>
  </si>
  <si>
    <t>6000164862R</t>
  </si>
  <si>
    <t>Ekvitermní čidlo pro kotle a regulátory</t>
  </si>
  <si>
    <t>706583699</t>
  </si>
  <si>
    <t>742124001R</t>
  </si>
  <si>
    <t>Montáž kabelů datových pro vnitřní rozvody vč. ukončení na svorkovnici apod.</t>
  </si>
  <si>
    <t>812918365</t>
  </si>
  <si>
    <t>34121262R</t>
  </si>
  <si>
    <t>kabel datový pro komunikaci mezi kotlem, regulací a čidlem</t>
  </si>
  <si>
    <t>1189460200</t>
  </si>
  <si>
    <t>10*1,2</t>
  </si>
  <si>
    <t>30 - NÁBYTEK</t>
  </si>
  <si>
    <t>766811111R</t>
  </si>
  <si>
    <t>Kuchyně L</t>
  </si>
  <si>
    <t>-555933535</t>
  </si>
  <si>
    <t>766811112R</t>
  </si>
  <si>
    <t>Kuchyně P</t>
  </si>
  <si>
    <t>634963759</t>
  </si>
  <si>
    <t>766811114R</t>
  </si>
  <si>
    <t>Spotřebiče L</t>
  </si>
  <si>
    <t>1504874039</t>
  </si>
  <si>
    <t>766811115R</t>
  </si>
  <si>
    <t>Spotřebiče P</t>
  </si>
  <si>
    <t>-1569930123</t>
  </si>
  <si>
    <t>31 - NÁBYTEK MONTÁŽ</t>
  </si>
  <si>
    <t>766811110R</t>
  </si>
  <si>
    <t>Montáž nábytku</t>
  </si>
  <si>
    <t>-461602538</t>
  </si>
  <si>
    <t>1339311760</t>
  </si>
  <si>
    <t>90 - VRN</t>
  </si>
  <si>
    <t>VRN - Vedlejší rozpočtové náklady</t>
  </si>
  <si>
    <t xml:space="preserve">    VRN1 - Průzkumné, geodetické a projektové práce</t>
  </si>
  <si>
    <t xml:space="preserve">    VRN4 - Inženýrská činnost</t>
  </si>
  <si>
    <t>784191001R</t>
  </si>
  <si>
    <t>Čištění vnitřních ploch při provádění stavebních a montážních prací (každodenní úklid), závěrečný úklid po stavebních a montážních prací - společné prostory schodiště, chodby + byt</t>
  </si>
  <si>
    <t>820882804</t>
  </si>
  <si>
    <t>Vedlejší rozpočtové náklady</t>
  </si>
  <si>
    <t>VRN1</t>
  </si>
  <si>
    <t>Průzkumné, geodetické a projektové práce</t>
  </si>
  <si>
    <t>011514000</t>
  </si>
  <si>
    <t>Stavebně-technický průzkum</t>
  </si>
  <si>
    <t>1024</t>
  </si>
  <si>
    <t>1124177169</t>
  </si>
  <si>
    <t xml:space="preserve">"zjištění průběhu stávajících sítí, jejich stav pro možnost připojení nových sítí, případné sondy, jejich zapravení apod."  1</t>
  </si>
  <si>
    <t>VRN4</t>
  </si>
  <si>
    <t>Inženýrská činnost</t>
  </si>
  <si>
    <t>041403000</t>
  </si>
  <si>
    <t>Bezpečnost a ochrana zdraví při práci na staveništi</t>
  </si>
  <si>
    <t>-1862119704</t>
  </si>
  <si>
    <t xml:space="preserve">"plán BOZP, koordinátor BOZP, technik BOZP, opatření BOZP při bourání a při výstavbě" 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</si>
</sst>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5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0" fontId="32" fillId="5" borderId="22" xfId="0" applyFont="1" applyFill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S4" s="17" t="s">
        <v>11</v>
      </c>
    </row>
    <row r="5" s="1" customFormat="1" ht="12" customHeight="1">
      <c r="B5" s="20"/>
      <c r="D5" s="23" t="s">
        <v>12</v>
      </c>
      <c r="K5" s="24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S5" s="17" t="s">
        <v>6</v>
      </c>
    </row>
    <row r="6" s="1" customFormat="1" ht="36.96" customHeight="1">
      <c r="B6" s="20"/>
      <c r="D6" s="25" t="s">
        <v>14</v>
      </c>
      <c r="K6" s="26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S6" s="17" t="s">
        <v>6</v>
      </c>
    </row>
    <row r="7" s="1" customFormat="1" ht="12" customHeight="1">
      <c r="B7" s="20"/>
      <c r="D7" s="27" t="s">
        <v>16</v>
      </c>
      <c r="K7" s="24" t="s">
        <v>17</v>
      </c>
      <c r="AK7" s="27" t="s">
        <v>18</v>
      </c>
      <c r="AN7" s="24" t="s">
        <v>1</v>
      </c>
      <c r="AR7" s="20"/>
      <c r="BS7" s="17" t="s">
        <v>6</v>
      </c>
    </row>
    <row r="8" s="1" customFormat="1" ht="12" customHeight="1">
      <c r="B8" s="20"/>
      <c r="D8" s="27" t="s">
        <v>19</v>
      </c>
      <c r="K8" s="24" t="s">
        <v>20</v>
      </c>
      <c r="AK8" s="27" t="s">
        <v>21</v>
      </c>
      <c r="AN8" s="24" t="s">
        <v>22</v>
      </c>
      <c r="AR8" s="20"/>
      <c r="BS8" s="17" t="s">
        <v>6</v>
      </c>
    </row>
    <row r="9" s="1" customFormat="1" ht="14.4" customHeight="1">
      <c r="B9" s="20"/>
      <c r="AR9" s="20"/>
      <c r="BS9" s="17" t="s">
        <v>6</v>
      </c>
    </row>
    <row r="10" s="1" customFormat="1" ht="12" customHeight="1">
      <c r="B10" s="20"/>
      <c r="D10" s="27" t="s">
        <v>23</v>
      </c>
      <c r="AK10" s="27" t="s">
        <v>24</v>
      </c>
      <c r="AN10" s="24" t="s">
        <v>25</v>
      </c>
      <c r="AR10" s="20"/>
      <c r="BS10" s="17" t="s">
        <v>6</v>
      </c>
    </row>
    <row r="11" s="1" customFormat="1" ht="18.48" customHeight="1">
      <c r="B11" s="20"/>
      <c r="E11" s="24" t="s">
        <v>26</v>
      </c>
      <c r="AK11" s="27" t="s">
        <v>27</v>
      </c>
      <c r="AN11" s="24" t="s">
        <v>1</v>
      </c>
      <c r="AR11" s="20"/>
      <c r="BS11" s="17" t="s">
        <v>6</v>
      </c>
    </row>
    <row r="12" s="1" customFormat="1" ht="6.96" customHeight="1">
      <c r="B12" s="20"/>
      <c r="AR12" s="20"/>
      <c r="BS12" s="17" t="s">
        <v>6</v>
      </c>
    </row>
    <row r="13" s="1" customFormat="1" ht="12" customHeight="1">
      <c r="B13" s="20"/>
      <c r="D13" s="27" t="s">
        <v>28</v>
      </c>
      <c r="AK13" s="27" t="s">
        <v>24</v>
      </c>
      <c r="AN13" s="24" t="s">
        <v>1</v>
      </c>
      <c r="AR13" s="20"/>
      <c r="BS13" s="17" t="s">
        <v>6</v>
      </c>
    </row>
    <row r="14">
      <c r="B14" s="20"/>
      <c r="E14" s="24" t="s">
        <v>29</v>
      </c>
      <c r="AK14" s="27" t="s">
        <v>27</v>
      </c>
      <c r="AN14" s="24" t="s">
        <v>1</v>
      </c>
      <c r="AR14" s="20"/>
      <c r="BS14" s="17" t="s">
        <v>6</v>
      </c>
    </row>
    <row r="15" s="1" customFormat="1" ht="6.96" customHeight="1">
      <c r="B15" s="20"/>
      <c r="AR15" s="20"/>
      <c r="BS15" s="17" t="s">
        <v>3</v>
      </c>
    </row>
    <row r="16" s="1" customFormat="1" ht="12" customHeight="1">
      <c r="B16" s="20"/>
      <c r="D16" s="27" t="s">
        <v>30</v>
      </c>
      <c r="AK16" s="27" t="s">
        <v>24</v>
      </c>
      <c r="AN16" s="24" t="s">
        <v>31</v>
      </c>
      <c r="AR16" s="20"/>
      <c r="BS16" s="17" t="s">
        <v>3</v>
      </c>
    </row>
    <row r="17" s="1" customFormat="1" ht="18.48" customHeight="1">
      <c r="B17" s="20"/>
      <c r="E17" s="24" t="s">
        <v>32</v>
      </c>
      <c r="AK17" s="27" t="s">
        <v>27</v>
      </c>
      <c r="AN17" s="24" t="s">
        <v>1</v>
      </c>
      <c r="AR17" s="20"/>
      <c r="BS17" s="17" t="s">
        <v>33</v>
      </c>
    </row>
    <row r="18" s="1" customFormat="1" ht="6.96" customHeight="1">
      <c r="B18" s="20"/>
      <c r="AR18" s="20"/>
      <c r="BS18" s="17" t="s">
        <v>6</v>
      </c>
    </row>
    <row r="19" s="1" customFormat="1" ht="12" customHeight="1">
      <c r="B19" s="20"/>
      <c r="D19" s="27" t="s">
        <v>34</v>
      </c>
      <c r="AK19" s="27" t="s">
        <v>24</v>
      </c>
      <c r="AN19" s="24" t="s">
        <v>35</v>
      </c>
      <c r="AR19" s="20"/>
      <c r="BS19" s="17" t="s">
        <v>6</v>
      </c>
    </row>
    <row r="20" s="1" customFormat="1" ht="18.48" customHeight="1">
      <c r="B20" s="20"/>
      <c r="E20" s="24" t="s">
        <v>36</v>
      </c>
      <c r="AK20" s="27" t="s">
        <v>27</v>
      </c>
      <c r="AN20" s="24" t="s">
        <v>1</v>
      </c>
      <c r="AR20" s="20"/>
      <c r="BS20" s="17" t="s">
        <v>33</v>
      </c>
    </row>
    <row r="21" s="1" customFormat="1" ht="6.96" customHeight="1">
      <c r="B21" s="20"/>
      <c r="AR21" s="20"/>
    </row>
    <row r="22" s="1" customFormat="1" ht="12" customHeight="1">
      <c r="B22" s="20"/>
      <c r="D22" s="27" t="s">
        <v>37</v>
      </c>
      <c r="AR22" s="20"/>
    </row>
    <row r="23" s="1" customFormat="1" ht="23.25" customHeight="1">
      <c r="B23" s="20"/>
      <c r="E23" s="28" t="s">
        <v>38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s="1" customFormat="1" ht="6.96" customHeight="1">
      <c r="B24" s="20"/>
      <c r="AR24" s="20"/>
    </row>
    <row r="25" s="1" customFormat="1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="2" customFormat="1" ht="25.92" customHeight="1">
      <c r="A26" s="30"/>
      <c r="B26" s="31"/>
      <c r="C26" s="30"/>
      <c r="D26" s="32" t="s">
        <v>39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1041948.0600000001</v>
      </c>
      <c r="AL26" s="33"/>
      <c r="AM26" s="33"/>
      <c r="AN26" s="33"/>
      <c r="AO26" s="33"/>
      <c r="AP26" s="30"/>
      <c r="AQ26" s="30"/>
      <c r="AR26" s="31"/>
      <c r="B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40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41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42</v>
      </c>
      <c r="AL28" s="35"/>
      <c r="AM28" s="35"/>
      <c r="AN28" s="35"/>
      <c r="AO28" s="35"/>
      <c r="AP28" s="30"/>
      <c r="AQ28" s="30"/>
      <c r="AR28" s="31"/>
      <c r="BE28" s="30"/>
    </row>
    <row r="29" s="3" customFormat="1" ht="14.4" customHeight="1">
      <c r="A29" s="3"/>
      <c r="B29" s="36"/>
      <c r="C29" s="3"/>
      <c r="D29" s="27" t="s">
        <v>43</v>
      </c>
      <c r="E29" s="3"/>
      <c r="F29" s="27" t="s">
        <v>44</v>
      </c>
      <c r="G29" s="3"/>
      <c r="H29" s="3"/>
      <c r="I29" s="3"/>
      <c r="J29" s="3"/>
      <c r="K29" s="3"/>
      <c r="L29" s="37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8">
        <f>ROUND(AZ94, 2)</f>
        <v>77800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8">
        <f>ROUND(AV94, 2)</f>
        <v>16338</v>
      </c>
      <c r="AL29" s="3"/>
      <c r="AM29" s="3"/>
      <c r="AN29" s="3"/>
      <c r="AO29" s="3"/>
      <c r="AP29" s="3"/>
      <c r="AQ29" s="3"/>
      <c r="AR29" s="36"/>
      <c r="BE29" s="3"/>
    </row>
    <row r="30" s="3" customFormat="1" ht="14.4" customHeight="1">
      <c r="A30" s="3"/>
      <c r="B30" s="36"/>
      <c r="C30" s="3"/>
      <c r="D30" s="3"/>
      <c r="E30" s="3"/>
      <c r="F30" s="27" t="s">
        <v>45</v>
      </c>
      <c r="G30" s="3"/>
      <c r="H30" s="3"/>
      <c r="I30" s="3"/>
      <c r="J30" s="3"/>
      <c r="K30" s="3"/>
      <c r="L30" s="37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8">
        <f>ROUND(BA94, 2)</f>
        <v>964148.06000000006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8">
        <f>ROUND(AW94, 2)</f>
        <v>115697.77</v>
      </c>
      <c r="AL30" s="3"/>
      <c r="AM30" s="3"/>
      <c r="AN30" s="3"/>
      <c r="AO30" s="3"/>
      <c r="AP30" s="3"/>
      <c r="AQ30" s="3"/>
      <c r="AR30" s="36"/>
      <c r="BE30" s="3"/>
    </row>
    <row r="31" hidden="1" s="3" customFormat="1" ht="14.4" customHeight="1">
      <c r="A31" s="3"/>
      <c r="B31" s="36"/>
      <c r="C31" s="3"/>
      <c r="D31" s="3"/>
      <c r="E31" s="3"/>
      <c r="F31" s="27" t="s">
        <v>46</v>
      </c>
      <c r="G31" s="3"/>
      <c r="H31" s="3"/>
      <c r="I31" s="3"/>
      <c r="J31" s="3"/>
      <c r="K31" s="3"/>
      <c r="L31" s="37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8">
        <v>0</v>
      </c>
      <c r="AL31" s="3"/>
      <c r="AM31" s="3"/>
      <c r="AN31" s="3"/>
      <c r="AO31" s="3"/>
      <c r="AP31" s="3"/>
      <c r="AQ31" s="3"/>
      <c r="AR31" s="36"/>
      <c r="BE31" s="3"/>
    </row>
    <row r="32" hidden="1" s="3" customFormat="1" ht="14.4" customHeight="1">
      <c r="A32" s="3"/>
      <c r="B32" s="36"/>
      <c r="C32" s="3"/>
      <c r="D32" s="3"/>
      <c r="E32" s="3"/>
      <c r="F32" s="27" t="s">
        <v>47</v>
      </c>
      <c r="G32" s="3"/>
      <c r="H32" s="3"/>
      <c r="I32" s="3"/>
      <c r="J32" s="3"/>
      <c r="K32" s="3"/>
      <c r="L32" s="37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8">
        <v>0</v>
      </c>
      <c r="AL32" s="3"/>
      <c r="AM32" s="3"/>
      <c r="AN32" s="3"/>
      <c r="AO32" s="3"/>
      <c r="AP32" s="3"/>
      <c r="AQ32" s="3"/>
      <c r="AR32" s="36"/>
      <c r="BE32" s="3"/>
    </row>
    <row r="33" hidden="1" s="3" customFormat="1" ht="14.4" customHeight="1">
      <c r="A33" s="3"/>
      <c r="B33" s="36"/>
      <c r="C33" s="3"/>
      <c r="D33" s="3"/>
      <c r="E33" s="3"/>
      <c r="F33" s="27" t="s">
        <v>48</v>
      </c>
      <c r="G33" s="3"/>
      <c r="H33" s="3"/>
      <c r="I33" s="3"/>
      <c r="J33" s="3"/>
      <c r="K33" s="3"/>
      <c r="L33" s="37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8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8">
        <v>0</v>
      </c>
      <c r="AL33" s="3"/>
      <c r="AM33" s="3"/>
      <c r="AN33" s="3"/>
      <c r="AO33" s="3"/>
      <c r="AP33" s="3"/>
      <c r="AQ33" s="3"/>
      <c r="AR33" s="36"/>
      <c r="BE33" s="3"/>
    </row>
    <row r="34" s="2" customFormat="1" ht="6.96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="2" customFormat="1" ht="25.92" customHeight="1">
      <c r="A35" s="30"/>
      <c r="B35" s="31"/>
      <c r="C35" s="39"/>
      <c r="D35" s="40" t="s">
        <v>49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50</v>
      </c>
      <c r="U35" s="41"/>
      <c r="V35" s="41"/>
      <c r="W35" s="41"/>
      <c r="X35" s="43" t="s">
        <v>51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1173983.8300000001</v>
      </c>
      <c r="AL35" s="41"/>
      <c r="AM35" s="41"/>
      <c r="AN35" s="41"/>
      <c r="AO35" s="45"/>
      <c r="AP35" s="39"/>
      <c r="AQ35" s="39"/>
      <c r="AR35" s="31"/>
      <c r="BE35" s="30"/>
    </row>
    <row r="36" s="2" customFormat="1" ht="6.96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46"/>
      <c r="D49" s="47" t="s">
        <v>52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53</v>
      </c>
      <c r="AI49" s="48"/>
      <c r="AJ49" s="48"/>
      <c r="AK49" s="48"/>
      <c r="AL49" s="48"/>
      <c r="AM49" s="48"/>
      <c r="AN49" s="48"/>
      <c r="AO49" s="48"/>
      <c r="AR49" s="46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0"/>
      <c r="B60" s="31"/>
      <c r="C60" s="30"/>
      <c r="D60" s="49" t="s">
        <v>54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9" t="s">
        <v>55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9" t="s">
        <v>54</v>
      </c>
      <c r="AI60" s="33"/>
      <c r="AJ60" s="33"/>
      <c r="AK60" s="33"/>
      <c r="AL60" s="33"/>
      <c r="AM60" s="49" t="s">
        <v>55</v>
      </c>
      <c r="AN60" s="33"/>
      <c r="AO60" s="33"/>
      <c r="AP60" s="30"/>
      <c r="AQ60" s="30"/>
      <c r="AR60" s="31"/>
      <c r="BE60" s="30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0"/>
      <c r="B64" s="31"/>
      <c r="C64" s="30"/>
      <c r="D64" s="47" t="s">
        <v>56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7" t="s">
        <v>57</v>
      </c>
      <c r="AI64" s="50"/>
      <c r="AJ64" s="50"/>
      <c r="AK64" s="50"/>
      <c r="AL64" s="50"/>
      <c r="AM64" s="50"/>
      <c r="AN64" s="50"/>
      <c r="AO64" s="50"/>
      <c r="AP64" s="30"/>
      <c r="AQ64" s="30"/>
      <c r="AR64" s="31"/>
      <c r="BE64" s="30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0"/>
      <c r="B75" s="31"/>
      <c r="C75" s="30"/>
      <c r="D75" s="49" t="s">
        <v>54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9" t="s">
        <v>55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9" t="s">
        <v>54</v>
      </c>
      <c r="AI75" s="33"/>
      <c r="AJ75" s="33"/>
      <c r="AK75" s="33"/>
      <c r="AL75" s="33"/>
      <c r="AM75" s="49" t="s">
        <v>55</v>
      </c>
      <c r="AN75" s="33"/>
      <c r="AO75" s="33"/>
      <c r="AP75" s="30"/>
      <c r="AQ75" s="30"/>
      <c r="AR75" s="31"/>
      <c r="BE75" s="30"/>
    </row>
    <row r="76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="2" customFormat="1" ht="6.96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1"/>
      <c r="BE77" s="30"/>
    </row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1"/>
      <c r="BE81" s="30"/>
    </row>
    <row r="82" s="2" customFormat="1" ht="24.96" customHeight="1">
      <c r="A82" s="30"/>
      <c r="B82" s="31"/>
      <c r="C82" s="21" t="s">
        <v>58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="4" customFormat="1" ht="12" customHeight="1">
      <c r="A84" s="4"/>
      <c r="B84" s="55"/>
      <c r="C84" s="27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2024-040jk1-CENA-PRC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5"/>
      <c r="BE84" s="4"/>
    </row>
    <row r="85" s="5" customFormat="1" ht="36.96" customHeight="1">
      <c r="A85" s="5"/>
      <c r="B85" s="56"/>
      <c r="C85" s="57" t="s">
        <v>14</v>
      </c>
      <c r="D85" s="5"/>
      <c r="E85" s="5"/>
      <c r="F85" s="5"/>
      <c r="G85" s="5"/>
      <c r="H85" s="5"/>
      <c r="I85" s="5"/>
      <c r="J85" s="5"/>
      <c r="K85" s="5"/>
      <c r="L85" s="58" t="str">
        <f>K6</f>
        <v>CERMNA-224-BYT-8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6"/>
      <c r="BE85" s="5"/>
    </row>
    <row r="86" s="2" customFormat="1" ht="6.96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="2" customFormat="1" ht="12" customHeight="1">
      <c r="A87" s="30"/>
      <c r="B87" s="31"/>
      <c r="C87" s="27" t="s">
        <v>19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>Dolní Čermná 224, okr. Ústí n. Orlicí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21</v>
      </c>
      <c r="AJ87" s="30"/>
      <c r="AK87" s="30"/>
      <c r="AL87" s="30"/>
      <c r="AM87" s="60" t="str">
        <f>IF(AN8= "","",AN8)</f>
        <v>16. 1. 2025</v>
      </c>
      <c r="AN87" s="60"/>
      <c r="AO87" s="30"/>
      <c r="AP87" s="30"/>
      <c r="AQ87" s="30"/>
      <c r="AR87" s="31"/>
      <c r="B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="2" customFormat="1" ht="15.15" customHeight="1">
      <c r="A89" s="30"/>
      <c r="B89" s="31"/>
      <c r="C89" s="27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Dětský domov Dolní Čermná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30</v>
      </c>
      <c r="AJ89" s="30"/>
      <c r="AK89" s="30"/>
      <c r="AL89" s="30"/>
      <c r="AM89" s="61" t="str">
        <f>IF(E17="","",E17)</f>
        <v>vs-studio s.r.o.</v>
      </c>
      <c r="AN89" s="4"/>
      <c r="AO89" s="4"/>
      <c r="AP89" s="4"/>
      <c r="AQ89" s="30"/>
      <c r="AR89" s="31"/>
      <c r="AS89" s="62" t="s">
        <v>59</v>
      </c>
      <c r="AT89" s="6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0"/>
    </row>
    <row r="90" s="2" customFormat="1" ht="15.15" customHeight="1">
      <c r="A90" s="30"/>
      <c r="B90" s="31"/>
      <c r="C90" s="27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34</v>
      </c>
      <c r="AJ90" s="30"/>
      <c r="AK90" s="30"/>
      <c r="AL90" s="30"/>
      <c r="AM90" s="61" t="str">
        <f>IF(E20="","",E20)</f>
        <v>Jaroslav Klíma</v>
      </c>
      <c r="AN90" s="4"/>
      <c r="AO90" s="4"/>
      <c r="AP90" s="4"/>
      <c r="AQ90" s="30"/>
      <c r="AR90" s="31"/>
      <c r="AS90" s="66"/>
      <c r="AT90" s="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0"/>
    </row>
    <row r="91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66"/>
      <c r="AT91" s="6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0"/>
    </row>
    <row r="92" s="2" customFormat="1" ht="29.28" customHeight="1">
      <c r="A92" s="30"/>
      <c r="B92" s="31"/>
      <c r="C92" s="70" t="s">
        <v>60</v>
      </c>
      <c r="D92" s="71"/>
      <c r="E92" s="71"/>
      <c r="F92" s="71"/>
      <c r="G92" s="71"/>
      <c r="H92" s="72"/>
      <c r="I92" s="73" t="s">
        <v>61</v>
      </c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4" t="s">
        <v>62</v>
      </c>
      <c r="AH92" s="71"/>
      <c r="AI92" s="71"/>
      <c r="AJ92" s="71"/>
      <c r="AK92" s="71"/>
      <c r="AL92" s="71"/>
      <c r="AM92" s="71"/>
      <c r="AN92" s="73" t="s">
        <v>63</v>
      </c>
      <c r="AO92" s="71"/>
      <c r="AP92" s="75"/>
      <c r="AQ92" s="76" t="s">
        <v>64</v>
      </c>
      <c r="AR92" s="31"/>
      <c r="AS92" s="77" t="s">
        <v>65</v>
      </c>
      <c r="AT92" s="78" t="s">
        <v>66</v>
      </c>
      <c r="AU92" s="78" t="s">
        <v>67</v>
      </c>
      <c r="AV92" s="78" t="s">
        <v>68</v>
      </c>
      <c r="AW92" s="78" t="s">
        <v>69</v>
      </c>
      <c r="AX92" s="78" t="s">
        <v>70</v>
      </c>
      <c r="AY92" s="78" t="s">
        <v>71</v>
      </c>
      <c r="AZ92" s="78" t="s">
        <v>72</v>
      </c>
      <c r="BA92" s="78" t="s">
        <v>73</v>
      </c>
      <c r="BB92" s="78" t="s">
        <v>74</v>
      </c>
      <c r="BC92" s="78" t="s">
        <v>75</v>
      </c>
      <c r="BD92" s="79" t="s">
        <v>76</v>
      </c>
      <c r="BE92" s="30"/>
    </row>
    <row r="93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0"/>
    </row>
    <row r="94" s="6" customFormat="1" ht="32.4" customHeight="1">
      <c r="A94" s="6"/>
      <c r="B94" s="83"/>
      <c r="C94" s="84" t="s">
        <v>77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6">
        <f>ROUND(SUM(AG95:AG103),2)</f>
        <v>1041948.0600000001</v>
      </c>
      <c r="AH94" s="86"/>
      <c r="AI94" s="86"/>
      <c r="AJ94" s="86"/>
      <c r="AK94" s="86"/>
      <c r="AL94" s="86"/>
      <c r="AM94" s="86"/>
      <c r="AN94" s="87">
        <f>SUM(AG94,AT94)</f>
        <v>1173983.8300000001</v>
      </c>
      <c r="AO94" s="87"/>
      <c r="AP94" s="87"/>
      <c r="AQ94" s="88" t="s">
        <v>1</v>
      </c>
      <c r="AR94" s="83"/>
      <c r="AS94" s="89">
        <f>ROUND(SUM(AS95:AS103),2)</f>
        <v>0</v>
      </c>
      <c r="AT94" s="90">
        <f>ROUND(SUM(AV94:AW94),2)</f>
        <v>132035.76999999999</v>
      </c>
      <c r="AU94" s="91">
        <f>ROUND(SUM(AU95:AU103),5)</f>
        <v>577.38238000000001</v>
      </c>
      <c r="AV94" s="90">
        <f>ROUND(AZ94*L29,2)</f>
        <v>16338</v>
      </c>
      <c r="AW94" s="90">
        <f>ROUND(BA94*L30,2)</f>
        <v>115697.77</v>
      </c>
      <c r="AX94" s="90">
        <f>ROUND(BB94*L29,2)</f>
        <v>0</v>
      </c>
      <c r="AY94" s="90">
        <f>ROUND(BC94*L30,2)</f>
        <v>0</v>
      </c>
      <c r="AZ94" s="90">
        <f>ROUND(SUM(AZ95:AZ103),2)</f>
        <v>77800</v>
      </c>
      <c r="BA94" s="90">
        <f>ROUND(SUM(BA95:BA103),2)</f>
        <v>964148.06000000006</v>
      </c>
      <c r="BB94" s="90">
        <f>ROUND(SUM(BB95:BB103),2)</f>
        <v>0</v>
      </c>
      <c r="BC94" s="90">
        <f>ROUND(SUM(BC95:BC103),2)</f>
        <v>0</v>
      </c>
      <c r="BD94" s="92">
        <f>ROUND(SUM(BD95:BD103),2)</f>
        <v>0</v>
      </c>
      <c r="BE94" s="6"/>
      <c r="BS94" s="93" t="s">
        <v>78</v>
      </c>
      <c r="BT94" s="93" t="s">
        <v>79</v>
      </c>
      <c r="BU94" s="94" t="s">
        <v>80</v>
      </c>
      <c r="BV94" s="93" t="s">
        <v>81</v>
      </c>
      <c r="BW94" s="93" t="s">
        <v>4</v>
      </c>
      <c r="BX94" s="93" t="s">
        <v>82</v>
      </c>
      <c r="CL94" s="93" t="s">
        <v>17</v>
      </c>
    </row>
    <row r="95" s="7" customFormat="1" ht="16.5" customHeight="1">
      <c r="A95" s="95" t="s">
        <v>83</v>
      </c>
      <c r="B95" s="96"/>
      <c r="C95" s="97"/>
      <c r="D95" s="98" t="s">
        <v>84</v>
      </c>
      <c r="E95" s="98"/>
      <c r="F95" s="98"/>
      <c r="G95" s="98"/>
      <c r="H95" s="98"/>
      <c r="I95" s="99"/>
      <c r="J95" s="98" t="s">
        <v>85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'03 - BOURÁNÍ'!J30</f>
        <v>49148.650000000001</v>
      </c>
      <c r="AH95" s="99"/>
      <c r="AI95" s="99"/>
      <c r="AJ95" s="99"/>
      <c r="AK95" s="99"/>
      <c r="AL95" s="99"/>
      <c r="AM95" s="99"/>
      <c r="AN95" s="100">
        <f>SUM(AG95,AT95)</f>
        <v>55046.490000000005</v>
      </c>
      <c r="AO95" s="99"/>
      <c r="AP95" s="99"/>
      <c r="AQ95" s="101" t="s">
        <v>86</v>
      </c>
      <c r="AR95" s="96"/>
      <c r="AS95" s="102">
        <v>0</v>
      </c>
      <c r="AT95" s="103">
        <f>ROUND(SUM(AV95:AW95),2)</f>
        <v>5897.8400000000001</v>
      </c>
      <c r="AU95" s="104">
        <f>'03 - BOURÁNÍ'!P127</f>
        <v>87.583093999999988</v>
      </c>
      <c r="AV95" s="103">
        <f>'03 - BOURÁNÍ'!J33</f>
        <v>0</v>
      </c>
      <c r="AW95" s="103">
        <f>'03 - BOURÁNÍ'!J34</f>
        <v>5897.8400000000001</v>
      </c>
      <c r="AX95" s="103">
        <f>'03 - BOURÁNÍ'!J35</f>
        <v>0</v>
      </c>
      <c r="AY95" s="103">
        <f>'03 - BOURÁNÍ'!J36</f>
        <v>0</v>
      </c>
      <c r="AZ95" s="103">
        <f>'03 - BOURÁNÍ'!F33</f>
        <v>0</v>
      </c>
      <c r="BA95" s="103">
        <f>'03 - BOURÁNÍ'!F34</f>
        <v>49148.650000000001</v>
      </c>
      <c r="BB95" s="103">
        <f>'03 - BOURÁNÍ'!F35</f>
        <v>0</v>
      </c>
      <c r="BC95" s="103">
        <f>'03 - BOURÁNÍ'!F36</f>
        <v>0</v>
      </c>
      <c r="BD95" s="105">
        <f>'03 - BOURÁNÍ'!F37</f>
        <v>0</v>
      </c>
      <c r="BE95" s="7"/>
      <c r="BT95" s="106" t="s">
        <v>87</v>
      </c>
      <c r="BV95" s="106" t="s">
        <v>81</v>
      </c>
      <c r="BW95" s="106" t="s">
        <v>88</v>
      </c>
      <c r="BX95" s="106" t="s">
        <v>4</v>
      </c>
      <c r="CL95" s="106" t="s">
        <v>17</v>
      </c>
      <c r="CM95" s="106" t="s">
        <v>87</v>
      </c>
    </row>
    <row r="96" s="7" customFormat="1" ht="16.5" customHeight="1">
      <c r="A96" s="95" t="s">
        <v>83</v>
      </c>
      <c r="B96" s="96"/>
      <c r="C96" s="97"/>
      <c r="D96" s="98" t="s">
        <v>89</v>
      </c>
      <c r="E96" s="98"/>
      <c r="F96" s="98"/>
      <c r="G96" s="98"/>
      <c r="H96" s="98"/>
      <c r="I96" s="99"/>
      <c r="J96" s="98" t="s">
        <v>90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100">
        <f>'08 - OMÍTKY, OBKLADY, POD...'!J30</f>
        <v>323328.21000000002</v>
      </c>
      <c r="AH96" s="99"/>
      <c r="AI96" s="99"/>
      <c r="AJ96" s="99"/>
      <c r="AK96" s="99"/>
      <c r="AL96" s="99"/>
      <c r="AM96" s="99"/>
      <c r="AN96" s="100">
        <f>SUM(AG96,AT96)</f>
        <v>362127.60000000003</v>
      </c>
      <c r="AO96" s="99"/>
      <c r="AP96" s="99"/>
      <c r="AQ96" s="101" t="s">
        <v>86</v>
      </c>
      <c r="AR96" s="96"/>
      <c r="AS96" s="102">
        <v>0</v>
      </c>
      <c r="AT96" s="103">
        <f>ROUND(SUM(AV96:AW96),2)</f>
        <v>38799.389999999999</v>
      </c>
      <c r="AU96" s="104">
        <f>'08 - OMÍTKY, OBKLADY, POD...'!P126</f>
        <v>258.97787400000004</v>
      </c>
      <c r="AV96" s="103">
        <f>'08 - OMÍTKY, OBKLADY, POD...'!J33</f>
        <v>0</v>
      </c>
      <c r="AW96" s="103">
        <f>'08 - OMÍTKY, OBKLADY, POD...'!J34</f>
        <v>38799.389999999999</v>
      </c>
      <c r="AX96" s="103">
        <f>'08 - OMÍTKY, OBKLADY, POD...'!J35</f>
        <v>0</v>
      </c>
      <c r="AY96" s="103">
        <f>'08 - OMÍTKY, OBKLADY, POD...'!J36</f>
        <v>0</v>
      </c>
      <c r="AZ96" s="103">
        <f>'08 - OMÍTKY, OBKLADY, POD...'!F33</f>
        <v>0</v>
      </c>
      <c r="BA96" s="103">
        <f>'08 - OMÍTKY, OBKLADY, POD...'!F34</f>
        <v>323328.21000000002</v>
      </c>
      <c r="BB96" s="103">
        <f>'08 - OMÍTKY, OBKLADY, POD...'!F35</f>
        <v>0</v>
      </c>
      <c r="BC96" s="103">
        <f>'08 - OMÍTKY, OBKLADY, POD...'!F36</f>
        <v>0</v>
      </c>
      <c r="BD96" s="105">
        <f>'08 - OMÍTKY, OBKLADY, POD...'!F37</f>
        <v>0</v>
      </c>
      <c r="BE96" s="7"/>
      <c r="BT96" s="106" t="s">
        <v>87</v>
      </c>
      <c r="BV96" s="106" t="s">
        <v>81</v>
      </c>
      <c r="BW96" s="106" t="s">
        <v>91</v>
      </c>
      <c r="BX96" s="106" t="s">
        <v>4</v>
      </c>
      <c r="CL96" s="106" t="s">
        <v>17</v>
      </c>
      <c r="CM96" s="106" t="s">
        <v>87</v>
      </c>
    </row>
    <row r="97" s="7" customFormat="1" ht="16.5" customHeight="1">
      <c r="A97" s="95" t="s">
        <v>83</v>
      </c>
      <c r="B97" s="96"/>
      <c r="C97" s="97"/>
      <c r="D97" s="98" t="s">
        <v>92</v>
      </c>
      <c r="E97" s="98"/>
      <c r="F97" s="98"/>
      <c r="G97" s="98"/>
      <c r="H97" s="98"/>
      <c r="I97" s="99"/>
      <c r="J97" s="98" t="s">
        <v>93</v>
      </c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100">
        <f>'10 - DVEŘE, OKNA'!J30</f>
        <v>136824.04000000001</v>
      </c>
      <c r="AH97" s="99"/>
      <c r="AI97" s="99"/>
      <c r="AJ97" s="99"/>
      <c r="AK97" s="99"/>
      <c r="AL97" s="99"/>
      <c r="AM97" s="99"/>
      <c r="AN97" s="100">
        <f>SUM(AG97,AT97)</f>
        <v>153242.92000000001</v>
      </c>
      <c r="AO97" s="99"/>
      <c r="AP97" s="99"/>
      <c r="AQ97" s="101" t="s">
        <v>86</v>
      </c>
      <c r="AR97" s="96"/>
      <c r="AS97" s="102">
        <v>0</v>
      </c>
      <c r="AT97" s="103">
        <f>ROUND(SUM(AV97:AW97),2)</f>
        <v>16418.880000000001</v>
      </c>
      <c r="AU97" s="104">
        <f>'10 - DVEŘE, OKNA'!P118</f>
        <v>44.949299999999994</v>
      </c>
      <c r="AV97" s="103">
        <f>'10 - DVEŘE, OKNA'!J33</f>
        <v>0</v>
      </c>
      <c r="AW97" s="103">
        <f>'10 - DVEŘE, OKNA'!J34</f>
        <v>16418.880000000001</v>
      </c>
      <c r="AX97" s="103">
        <f>'10 - DVEŘE, OKNA'!J35</f>
        <v>0</v>
      </c>
      <c r="AY97" s="103">
        <f>'10 - DVEŘE, OKNA'!J36</f>
        <v>0</v>
      </c>
      <c r="AZ97" s="103">
        <f>'10 - DVEŘE, OKNA'!F33</f>
        <v>0</v>
      </c>
      <c r="BA97" s="103">
        <f>'10 - DVEŘE, OKNA'!F34</f>
        <v>136824.04000000001</v>
      </c>
      <c r="BB97" s="103">
        <f>'10 - DVEŘE, OKNA'!F35</f>
        <v>0</v>
      </c>
      <c r="BC97" s="103">
        <f>'10 - DVEŘE, OKNA'!F36</f>
        <v>0</v>
      </c>
      <c r="BD97" s="105">
        <f>'10 - DVEŘE, OKNA'!F37</f>
        <v>0</v>
      </c>
      <c r="BE97" s="7"/>
      <c r="BT97" s="106" t="s">
        <v>87</v>
      </c>
      <c r="BV97" s="106" t="s">
        <v>81</v>
      </c>
      <c r="BW97" s="106" t="s">
        <v>94</v>
      </c>
      <c r="BX97" s="106" t="s">
        <v>4</v>
      </c>
      <c r="CL97" s="106" t="s">
        <v>17</v>
      </c>
      <c r="CM97" s="106" t="s">
        <v>87</v>
      </c>
    </row>
    <row r="98" s="7" customFormat="1" ht="16.5" customHeight="1">
      <c r="A98" s="95" t="s">
        <v>83</v>
      </c>
      <c r="B98" s="96"/>
      <c r="C98" s="97"/>
      <c r="D98" s="98" t="s">
        <v>95</v>
      </c>
      <c r="E98" s="98"/>
      <c r="F98" s="98"/>
      <c r="G98" s="98"/>
      <c r="H98" s="98"/>
      <c r="I98" s="99"/>
      <c r="J98" s="98" t="s">
        <v>96</v>
      </c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100">
        <f>'13 - ZTI, VZT, ZAŘIZOVÁKY'!J30</f>
        <v>13315.299999999999</v>
      </c>
      <c r="AH98" s="99"/>
      <c r="AI98" s="99"/>
      <c r="AJ98" s="99"/>
      <c r="AK98" s="99"/>
      <c r="AL98" s="99"/>
      <c r="AM98" s="99"/>
      <c r="AN98" s="100">
        <f>SUM(AG98,AT98)</f>
        <v>14913.139999999999</v>
      </c>
      <c r="AO98" s="99"/>
      <c r="AP98" s="99"/>
      <c r="AQ98" s="101" t="s">
        <v>86</v>
      </c>
      <c r="AR98" s="96"/>
      <c r="AS98" s="102">
        <v>0</v>
      </c>
      <c r="AT98" s="103">
        <f>ROUND(SUM(AV98:AW98),2)</f>
        <v>1597.8399999999999</v>
      </c>
      <c r="AU98" s="104">
        <f>'13 - ZTI, VZT, ZAŘIZOVÁKY'!P120</f>
        <v>1.76101</v>
      </c>
      <c r="AV98" s="103">
        <f>'13 - ZTI, VZT, ZAŘIZOVÁKY'!J33</f>
        <v>0</v>
      </c>
      <c r="AW98" s="103">
        <f>'13 - ZTI, VZT, ZAŘIZOVÁKY'!J34</f>
        <v>1597.8399999999999</v>
      </c>
      <c r="AX98" s="103">
        <f>'13 - ZTI, VZT, ZAŘIZOVÁKY'!J35</f>
        <v>0</v>
      </c>
      <c r="AY98" s="103">
        <f>'13 - ZTI, VZT, ZAŘIZOVÁKY'!J36</f>
        <v>0</v>
      </c>
      <c r="AZ98" s="103">
        <f>'13 - ZTI, VZT, ZAŘIZOVÁKY'!F33</f>
        <v>0</v>
      </c>
      <c r="BA98" s="103">
        <f>'13 - ZTI, VZT, ZAŘIZOVÁKY'!F34</f>
        <v>13315.299999999999</v>
      </c>
      <c r="BB98" s="103">
        <f>'13 - ZTI, VZT, ZAŘIZOVÁKY'!F35</f>
        <v>0</v>
      </c>
      <c r="BC98" s="103">
        <f>'13 - ZTI, VZT, ZAŘIZOVÁKY'!F36</f>
        <v>0</v>
      </c>
      <c r="BD98" s="105">
        <f>'13 - ZTI, VZT, ZAŘIZOVÁKY'!F37</f>
        <v>0</v>
      </c>
      <c r="BE98" s="7"/>
      <c r="BT98" s="106" t="s">
        <v>87</v>
      </c>
      <c r="BV98" s="106" t="s">
        <v>81</v>
      </c>
      <c r="BW98" s="106" t="s">
        <v>97</v>
      </c>
      <c r="BX98" s="106" t="s">
        <v>4</v>
      </c>
      <c r="CL98" s="106" t="s">
        <v>17</v>
      </c>
      <c r="CM98" s="106" t="s">
        <v>87</v>
      </c>
    </row>
    <row r="99" s="7" customFormat="1" ht="16.5" customHeight="1">
      <c r="A99" s="95" t="s">
        <v>83</v>
      </c>
      <c r="B99" s="96"/>
      <c r="C99" s="97"/>
      <c r="D99" s="98" t="s">
        <v>98</v>
      </c>
      <c r="E99" s="98"/>
      <c r="F99" s="98"/>
      <c r="G99" s="98"/>
      <c r="H99" s="98"/>
      <c r="I99" s="99"/>
      <c r="J99" s="98" t="s">
        <v>99</v>
      </c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8"/>
      <c r="AG99" s="100">
        <f>'17 - ELEKTRO'!J30</f>
        <v>200960.16</v>
      </c>
      <c r="AH99" s="99"/>
      <c r="AI99" s="99"/>
      <c r="AJ99" s="99"/>
      <c r="AK99" s="99"/>
      <c r="AL99" s="99"/>
      <c r="AM99" s="99"/>
      <c r="AN99" s="100">
        <f>SUM(AG99,AT99)</f>
        <v>225075.38000000001</v>
      </c>
      <c r="AO99" s="99"/>
      <c r="AP99" s="99"/>
      <c r="AQ99" s="101" t="s">
        <v>86</v>
      </c>
      <c r="AR99" s="96"/>
      <c r="AS99" s="102">
        <v>0</v>
      </c>
      <c r="AT99" s="103">
        <f>ROUND(SUM(AV99:AW99),2)</f>
        <v>24115.220000000001</v>
      </c>
      <c r="AU99" s="104">
        <f>'17 - ELEKTRO'!P121</f>
        <v>157.36350000000002</v>
      </c>
      <c r="AV99" s="103">
        <f>'17 - ELEKTRO'!J33</f>
        <v>0</v>
      </c>
      <c r="AW99" s="103">
        <f>'17 - ELEKTRO'!J34</f>
        <v>24115.220000000001</v>
      </c>
      <c r="AX99" s="103">
        <f>'17 - ELEKTRO'!J35</f>
        <v>0</v>
      </c>
      <c r="AY99" s="103">
        <f>'17 - ELEKTRO'!J36</f>
        <v>0</v>
      </c>
      <c r="AZ99" s="103">
        <f>'17 - ELEKTRO'!F33</f>
        <v>0</v>
      </c>
      <c r="BA99" s="103">
        <f>'17 - ELEKTRO'!F34</f>
        <v>200960.16</v>
      </c>
      <c r="BB99" s="103">
        <f>'17 - ELEKTRO'!F35</f>
        <v>0</v>
      </c>
      <c r="BC99" s="103">
        <f>'17 - ELEKTRO'!F36</f>
        <v>0</v>
      </c>
      <c r="BD99" s="105">
        <f>'17 - ELEKTRO'!F37</f>
        <v>0</v>
      </c>
      <c r="BE99" s="7"/>
      <c r="BT99" s="106" t="s">
        <v>87</v>
      </c>
      <c r="BV99" s="106" t="s">
        <v>81</v>
      </c>
      <c r="BW99" s="106" t="s">
        <v>100</v>
      </c>
      <c r="BX99" s="106" t="s">
        <v>4</v>
      </c>
      <c r="CL99" s="106" t="s">
        <v>17</v>
      </c>
      <c r="CM99" s="106" t="s">
        <v>87</v>
      </c>
    </row>
    <row r="100" s="7" customFormat="1" ht="16.5" customHeight="1">
      <c r="A100" s="95" t="s">
        <v>83</v>
      </c>
      <c r="B100" s="96"/>
      <c r="C100" s="97"/>
      <c r="D100" s="98" t="s">
        <v>101</v>
      </c>
      <c r="E100" s="98"/>
      <c r="F100" s="98"/>
      <c r="G100" s="98"/>
      <c r="H100" s="98"/>
      <c r="I100" s="99"/>
      <c r="J100" s="98" t="s">
        <v>102</v>
      </c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100">
        <f>'19 - TOPENÍ'!J30</f>
        <v>40071.699999999997</v>
      </c>
      <c r="AH100" s="99"/>
      <c r="AI100" s="99"/>
      <c r="AJ100" s="99"/>
      <c r="AK100" s="99"/>
      <c r="AL100" s="99"/>
      <c r="AM100" s="99"/>
      <c r="AN100" s="100">
        <f>SUM(AG100,AT100)</f>
        <v>44880.299999999996</v>
      </c>
      <c r="AO100" s="99"/>
      <c r="AP100" s="99"/>
      <c r="AQ100" s="101" t="s">
        <v>86</v>
      </c>
      <c r="AR100" s="96"/>
      <c r="AS100" s="102">
        <v>0</v>
      </c>
      <c r="AT100" s="103">
        <f>ROUND(SUM(AV100:AW100),2)</f>
        <v>4808.6000000000004</v>
      </c>
      <c r="AU100" s="104">
        <f>'19 - TOPENÍ'!P121</f>
        <v>5.4736000000000002</v>
      </c>
      <c r="AV100" s="103">
        <f>'19 - TOPENÍ'!J33</f>
        <v>0</v>
      </c>
      <c r="AW100" s="103">
        <f>'19 - TOPENÍ'!J34</f>
        <v>4808.6000000000004</v>
      </c>
      <c r="AX100" s="103">
        <f>'19 - TOPENÍ'!J35</f>
        <v>0</v>
      </c>
      <c r="AY100" s="103">
        <f>'19 - TOPENÍ'!J36</f>
        <v>0</v>
      </c>
      <c r="AZ100" s="103">
        <f>'19 - TOPENÍ'!F33</f>
        <v>0</v>
      </c>
      <c r="BA100" s="103">
        <f>'19 - TOPENÍ'!F34</f>
        <v>40071.699999999997</v>
      </c>
      <c r="BB100" s="103">
        <f>'19 - TOPENÍ'!F35</f>
        <v>0</v>
      </c>
      <c r="BC100" s="103">
        <f>'19 - TOPENÍ'!F36</f>
        <v>0</v>
      </c>
      <c r="BD100" s="105">
        <f>'19 - TOPENÍ'!F37</f>
        <v>0</v>
      </c>
      <c r="BE100" s="7"/>
      <c r="BT100" s="106" t="s">
        <v>87</v>
      </c>
      <c r="BV100" s="106" t="s">
        <v>81</v>
      </c>
      <c r="BW100" s="106" t="s">
        <v>103</v>
      </c>
      <c r="BX100" s="106" t="s">
        <v>4</v>
      </c>
      <c r="CL100" s="106" t="s">
        <v>17</v>
      </c>
      <c r="CM100" s="106" t="s">
        <v>87</v>
      </c>
    </row>
    <row r="101" s="7" customFormat="1" ht="16.5" customHeight="1">
      <c r="A101" s="95" t="s">
        <v>83</v>
      </c>
      <c r="B101" s="96"/>
      <c r="C101" s="97"/>
      <c r="D101" s="98" t="s">
        <v>104</v>
      </c>
      <c r="E101" s="98"/>
      <c r="F101" s="98"/>
      <c r="G101" s="98"/>
      <c r="H101" s="98"/>
      <c r="I101" s="99"/>
      <c r="J101" s="98" t="s">
        <v>105</v>
      </c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100">
        <f>'30 - NÁBYTEK'!J30</f>
        <v>135500</v>
      </c>
      <c r="AH101" s="99"/>
      <c r="AI101" s="99"/>
      <c r="AJ101" s="99"/>
      <c r="AK101" s="99"/>
      <c r="AL101" s="99"/>
      <c r="AM101" s="99"/>
      <c r="AN101" s="100">
        <f>SUM(AG101,AT101)</f>
        <v>151760</v>
      </c>
      <c r="AO101" s="99"/>
      <c r="AP101" s="99"/>
      <c r="AQ101" s="101" t="s">
        <v>86</v>
      </c>
      <c r="AR101" s="96"/>
      <c r="AS101" s="102">
        <v>0</v>
      </c>
      <c r="AT101" s="103">
        <f>ROUND(SUM(AV101:AW101),2)</f>
        <v>16260</v>
      </c>
      <c r="AU101" s="104">
        <f>'30 - NÁBYTEK'!P118</f>
        <v>1</v>
      </c>
      <c r="AV101" s="103">
        <f>'30 - NÁBYTEK'!J33</f>
        <v>0</v>
      </c>
      <c r="AW101" s="103">
        <f>'30 - NÁBYTEK'!J34</f>
        <v>16260</v>
      </c>
      <c r="AX101" s="103">
        <f>'30 - NÁBYTEK'!J35</f>
        <v>0</v>
      </c>
      <c r="AY101" s="103">
        <f>'30 - NÁBYTEK'!J36</f>
        <v>0</v>
      </c>
      <c r="AZ101" s="103">
        <f>'30 - NÁBYTEK'!F33</f>
        <v>0</v>
      </c>
      <c r="BA101" s="103">
        <f>'30 - NÁBYTEK'!F34</f>
        <v>135500</v>
      </c>
      <c r="BB101" s="103">
        <f>'30 - NÁBYTEK'!F35</f>
        <v>0</v>
      </c>
      <c r="BC101" s="103">
        <f>'30 - NÁBYTEK'!F36</f>
        <v>0</v>
      </c>
      <c r="BD101" s="105">
        <f>'30 - NÁBYTEK'!F37</f>
        <v>0</v>
      </c>
      <c r="BE101" s="7"/>
      <c r="BT101" s="106" t="s">
        <v>87</v>
      </c>
      <c r="BV101" s="106" t="s">
        <v>81</v>
      </c>
      <c r="BW101" s="106" t="s">
        <v>106</v>
      </c>
      <c r="BX101" s="106" t="s">
        <v>4</v>
      </c>
      <c r="CL101" s="106" t="s">
        <v>17</v>
      </c>
      <c r="CM101" s="106" t="s">
        <v>87</v>
      </c>
    </row>
    <row r="102" s="7" customFormat="1" ht="16.5" customHeight="1">
      <c r="A102" s="95" t="s">
        <v>83</v>
      </c>
      <c r="B102" s="96"/>
      <c r="C102" s="97"/>
      <c r="D102" s="98" t="s">
        <v>107</v>
      </c>
      <c r="E102" s="98"/>
      <c r="F102" s="98"/>
      <c r="G102" s="98"/>
      <c r="H102" s="98"/>
      <c r="I102" s="99"/>
      <c r="J102" s="98" t="s">
        <v>108</v>
      </c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8"/>
      <c r="AG102" s="100">
        <f>'31 - NÁBYTEK MONTÁŽ'!J30</f>
        <v>77800</v>
      </c>
      <c r="AH102" s="99"/>
      <c r="AI102" s="99"/>
      <c r="AJ102" s="99"/>
      <c r="AK102" s="99"/>
      <c r="AL102" s="99"/>
      <c r="AM102" s="99"/>
      <c r="AN102" s="100">
        <f>SUM(AG102,AT102)</f>
        <v>94138</v>
      </c>
      <c r="AO102" s="99"/>
      <c r="AP102" s="99"/>
      <c r="AQ102" s="101" t="s">
        <v>86</v>
      </c>
      <c r="AR102" s="96"/>
      <c r="AS102" s="102">
        <v>0</v>
      </c>
      <c r="AT102" s="103">
        <f>ROUND(SUM(AV102:AW102),2)</f>
        <v>16338</v>
      </c>
      <c r="AU102" s="104">
        <f>'31 - NÁBYTEK MONTÁŽ'!P118</f>
        <v>20.25</v>
      </c>
      <c r="AV102" s="103">
        <f>'31 - NÁBYTEK MONTÁŽ'!J33</f>
        <v>16338</v>
      </c>
      <c r="AW102" s="103">
        <f>'31 - NÁBYTEK MONTÁŽ'!J34</f>
        <v>0</v>
      </c>
      <c r="AX102" s="103">
        <f>'31 - NÁBYTEK MONTÁŽ'!J35</f>
        <v>0</v>
      </c>
      <c r="AY102" s="103">
        <f>'31 - NÁBYTEK MONTÁŽ'!J36</f>
        <v>0</v>
      </c>
      <c r="AZ102" s="103">
        <f>'31 - NÁBYTEK MONTÁŽ'!F33</f>
        <v>77800</v>
      </c>
      <c r="BA102" s="103">
        <f>'31 - NÁBYTEK MONTÁŽ'!F34</f>
        <v>0</v>
      </c>
      <c r="BB102" s="103">
        <f>'31 - NÁBYTEK MONTÁŽ'!F35</f>
        <v>0</v>
      </c>
      <c r="BC102" s="103">
        <f>'31 - NÁBYTEK MONTÁŽ'!F36</f>
        <v>0</v>
      </c>
      <c r="BD102" s="105">
        <f>'31 - NÁBYTEK MONTÁŽ'!F37</f>
        <v>0</v>
      </c>
      <c r="BE102" s="7"/>
      <c r="BT102" s="106" t="s">
        <v>87</v>
      </c>
      <c r="BV102" s="106" t="s">
        <v>81</v>
      </c>
      <c r="BW102" s="106" t="s">
        <v>109</v>
      </c>
      <c r="BX102" s="106" t="s">
        <v>4</v>
      </c>
      <c r="CL102" s="106" t="s">
        <v>17</v>
      </c>
      <c r="CM102" s="106" t="s">
        <v>110</v>
      </c>
    </row>
    <row r="103" s="7" customFormat="1" ht="16.5" customHeight="1">
      <c r="A103" s="95" t="s">
        <v>83</v>
      </c>
      <c r="B103" s="96"/>
      <c r="C103" s="97"/>
      <c r="D103" s="98" t="s">
        <v>111</v>
      </c>
      <c r="E103" s="98"/>
      <c r="F103" s="98"/>
      <c r="G103" s="98"/>
      <c r="H103" s="98"/>
      <c r="I103" s="99"/>
      <c r="J103" s="98" t="s">
        <v>112</v>
      </c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100">
        <f>'90 - VRN'!J30</f>
        <v>65000</v>
      </c>
      <c r="AH103" s="99"/>
      <c r="AI103" s="99"/>
      <c r="AJ103" s="99"/>
      <c r="AK103" s="99"/>
      <c r="AL103" s="99"/>
      <c r="AM103" s="99"/>
      <c r="AN103" s="100">
        <f>SUM(AG103,AT103)</f>
        <v>72800</v>
      </c>
      <c r="AO103" s="99"/>
      <c r="AP103" s="99"/>
      <c r="AQ103" s="101" t="s">
        <v>86</v>
      </c>
      <c r="AR103" s="96"/>
      <c r="AS103" s="107">
        <v>0</v>
      </c>
      <c r="AT103" s="108">
        <f>ROUND(SUM(AV103:AW103),2)</f>
        <v>7800</v>
      </c>
      <c r="AU103" s="109">
        <f>'90 - VRN'!P121</f>
        <v>0.024</v>
      </c>
      <c r="AV103" s="108">
        <f>'90 - VRN'!J33</f>
        <v>0</v>
      </c>
      <c r="AW103" s="108">
        <f>'90 - VRN'!J34</f>
        <v>7800</v>
      </c>
      <c r="AX103" s="108">
        <f>'90 - VRN'!J35</f>
        <v>0</v>
      </c>
      <c r="AY103" s="108">
        <f>'90 - VRN'!J36</f>
        <v>0</v>
      </c>
      <c r="AZ103" s="108">
        <f>'90 - VRN'!F33</f>
        <v>0</v>
      </c>
      <c r="BA103" s="108">
        <f>'90 - VRN'!F34</f>
        <v>65000</v>
      </c>
      <c r="BB103" s="108">
        <f>'90 - VRN'!F35</f>
        <v>0</v>
      </c>
      <c r="BC103" s="108">
        <f>'90 - VRN'!F36</f>
        <v>0</v>
      </c>
      <c r="BD103" s="110">
        <f>'90 - VRN'!F37</f>
        <v>0</v>
      </c>
      <c r="BE103" s="7"/>
      <c r="BT103" s="106" t="s">
        <v>87</v>
      </c>
      <c r="BV103" s="106" t="s">
        <v>81</v>
      </c>
      <c r="BW103" s="106" t="s">
        <v>113</v>
      </c>
      <c r="BX103" s="106" t="s">
        <v>4</v>
      </c>
      <c r="CL103" s="106" t="s">
        <v>17</v>
      </c>
      <c r="CM103" s="106" t="s">
        <v>87</v>
      </c>
    </row>
    <row r="104" s="2" customFormat="1" ht="30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1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</row>
    <row r="105" s="2" customFormat="1" ht="6.96" customHeight="1">
      <c r="A105" s="30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31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</row>
  </sheetData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3 - BOURÁNÍ'!C2" display="/"/>
    <hyperlink ref="A96" location="'08 - OMÍTKY, OBKLADY, POD...'!C2" display="/"/>
    <hyperlink ref="A97" location="'10 - DVEŘE, OKNA'!C2" display="/"/>
    <hyperlink ref="A98" location="'13 - ZTI, VZT, ZAŘIZOVÁKY'!C2" display="/"/>
    <hyperlink ref="A99" location="'17 - ELEKTRO'!C2" display="/"/>
    <hyperlink ref="A100" location="'19 - TOPENÍ'!C2" display="/"/>
    <hyperlink ref="A101" location="'30 - NÁBYTEK'!C2" display="/"/>
    <hyperlink ref="A102" location="'31 - NÁBYTEK MONTÁŽ'!C2" display="/"/>
    <hyperlink ref="A103" location="'90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750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ROUND(J121, 2)</f>
        <v>65000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ROUND((SUM(BE121:BE132)),  2)</f>
        <v>0</v>
      </c>
      <c r="G33" s="30"/>
      <c r="H33" s="30"/>
      <c r="I33" s="120">
        <v>0.20999999999999999</v>
      </c>
      <c r="J33" s="119">
        <f>ROUND(((SUM(BE121:BE132))*I33),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ROUND((SUM(BF121:BF132)),  2)</f>
        <v>65000</v>
      </c>
      <c r="G34" s="30"/>
      <c r="H34" s="30"/>
      <c r="I34" s="120">
        <v>0.12</v>
      </c>
      <c r="J34" s="119">
        <f>ROUND(((SUM(BF121:BF132))*I34),  2)</f>
        <v>7800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ROUND((SUM(BG121:BG132)),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ROUND((SUM(BH121:BH132)),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ROUND((SUM(BI121:BI132)),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72800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90 - VRN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J121</f>
        <v>65000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126</v>
      </c>
      <c r="E97" s="134"/>
      <c r="F97" s="134"/>
      <c r="G97" s="134"/>
      <c r="H97" s="134"/>
      <c r="I97" s="134"/>
      <c r="J97" s="135">
        <f>J122</f>
        <v>50000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133</v>
      </c>
      <c r="E98" s="138"/>
      <c r="F98" s="138"/>
      <c r="G98" s="138"/>
      <c r="H98" s="138"/>
      <c r="I98" s="138"/>
      <c r="J98" s="139">
        <f>J123</f>
        <v>50000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2"/>
      <c r="C99" s="9"/>
      <c r="D99" s="133" t="s">
        <v>751</v>
      </c>
      <c r="E99" s="134"/>
      <c r="F99" s="134"/>
      <c r="G99" s="134"/>
      <c r="H99" s="134"/>
      <c r="I99" s="134"/>
      <c r="J99" s="135">
        <f>J126</f>
        <v>15000</v>
      </c>
      <c r="K99" s="9"/>
      <c r="L99" s="13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36"/>
      <c r="C100" s="10"/>
      <c r="D100" s="137" t="s">
        <v>752</v>
      </c>
      <c r="E100" s="138"/>
      <c r="F100" s="138"/>
      <c r="G100" s="138"/>
      <c r="H100" s="138"/>
      <c r="I100" s="138"/>
      <c r="J100" s="139">
        <f>J127</f>
        <v>5000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753</v>
      </c>
      <c r="E101" s="138"/>
      <c r="F101" s="138"/>
      <c r="G101" s="138"/>
      <c r="H101" s="138"/>
      <c r="I101" s="138"/>
      <c r="J101" s="139">
        <f>J130</f>
        <v>10000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6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="2" customFormat="1" ht="6.96" customHeight="1">
      <c r="A103" s="30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6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="2" customFormat="1" ht="6.96" customHeight="1">
      <c r="A107" s="30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24.96" customHeight="1">
      <c r="A108" s="30"/>
      <c r="B108" s="31"/>
      <c r="C108" s="21" t="s">
        <v>134</v>
      </c>
      <c r="D108" s="30"/>
      <c r="E108" s="30"/>
      <c r="F108" s="30"/>
      <c r="G108" s="30"/>
      <c r="H108" s="30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6.96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2" customHeight="1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16.5" customHeight="1">
      <c r="A111" s="30"/>
      <c r="B111" s="31"/>
      <c r="C111" s="30"/>
      <c r="D111" s="30"/>
      <c r="E111" s="113" t="str">
        <f>E7</f>
        <v>CERMNA-224-BYT-8</v>
      </c>
      <c r="F111" s="27"/>
      <c r="G111" s="27"/>
      <c r="H111" s="27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115</v>
      </c>
      <c r="D112" s="30"/>
      <c r="E112" s="30"/>
      <c r="F112" s="30"/>
      <c r="G112" s="30"/>
      <c r="H112" s="30"/>
      <c r="I112" s="30"/>
      <c r="J112" s="30"/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16.5" customHeight="1">
      <c r="A113" s="30"/>
      <c r="B113" s="31"/>
      <c r="C113" s="30"/>
      <c r="D113" s="30"/>
      <c r="E113" s="58" t="str">
        <f>E9</f>
        <v>90 - VRN</v>
      </c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6.96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2" customHeight="1">
      <c r="A115" s="30"/>
      <c r="B115" s="31"/>
      <c r="C115" s="27" t="s">
        <v>19</v>
      </c>
      <c r="D115" s="30"/>
      <c r="E115" s="30"/>
      <c r="F115" s="24" t="str">
        <f>F12</f>
        <v>Dolní Čermná 224, okr. Ústí n. Orlicí</v>
      </c>
      <c r="G115" s="30"/>
      <c r="H115" s="30"/>
      <c r="I115" s="27" t="s">
        <v>21</v>
      </c>
      <c r="J115" s="60" t="str">
        <f>IF(J12="","",J12)</f>
        <v>16. 1. 2025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6.96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5.15" customHeight="1">
      <c r="A117" s="30"/>
      <c r="B117" s="31"/>
      <c r="C117" s="27" t="s">
        <v>23</v>
      </c>
      <c r="D117" s="30"/>
      <c r="E117" s="30"/>
      <c r="F117" s="24" t="str">
        <f>E15</f>
        <v>Dětský domov Dolní Čermná</v>
      </c>
      <c r="G117" s="30"/>
      <c r="H117" s="30"/>
      <c r="I117" s="27" t="s">
        <v>30</v>
      </c>
      <c r="J117" s="28" t="str">
        <f>E21</f>
        <v>vs-studio s.r.o.</v>
      </c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5.15" customHeight="1">
      <c r="A118" s="30"/>
      <c r="B118" s="31"/>
      <c r="C118" s="27" t="s">
        <v>28</v>
      </c>
      <c r="D118" s="30"/>
      <c r="E118" s="30"/>
      <c r="F118" s="24" t="str">
        <f>IF(E18="","",E18)</f>
        <v xml:space="preserve"> </v>
      </c>
      <c r="G118" s="30"/>
      <c r="H118" s="30"/>
      <c r="I118" s="27" t="s">
        <v>34</v>
      </c>
      <c r="J118" s="28" t="str">
        <f>E24</f>
        <v>Jaroslav Klíma</v>
      </c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10.32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="11" customFormat="1" ht="29.28" customHeight="1">
      <c r="A120" s="140"/>
      <c r="B120" s="141"/>
      <c r="C120" s="142" t="s">
        <v>135</v>
      </c>
      <c r="D120" s="143" t="s">
        <v>64</v>
      </c>
      <c r="E120" s="143" t="s">
        <v>60</v>
      </c>
      <c r="F120" s="143" t="s">
        <v>61</v>
      </c>
      <c r="G120" s="143" t="s">
        <v>136</v>
      </c>
      <c r="H120" s="143" t="s">
        <v>137</v>
      </c>
      <c r="I120" s="143" t="s">
        <v>138</v>
      </c>
      <c r="J120" s="143" t="s">
        <v>120</v>
      </c>
      <c r="K120" s="144" t="s">
        <v>139</v>
      </c>
      <c r="L120" s="145"/>
      <c r="M120" s="77" t="s">
        <v>1</v>
      </c>
      <c r="N120" s="78" t="s">
        <v>43</v>
      </c>
      <c r="O120" s="78" t="s">
        <v>140</v>
      </c>
      <c r="P120" s="78" t="s">
        <v>141</v>
      </c>
      <c r="Q120" s="78" t="s">
        <v>142</v>
      </c>
      <c r="R120" s="78" t="s">
        <v>143</v>
      </c>
      <c r="S120" s="78" t="s">
        <v>144</v>
      </c>
      <c r="T120" s="79" t="s">
        <v>145</v>
      </c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</row>
    <row r="121" s="2" customFormat="1" ht="22.8" customHeight="1">
      <c r="A121" s="30"/>
      <c r="B121" s="31"/>
      <c r="C121" s="84" t="s">
        <v>146</v>
      </c>
      <c r="D121" s="30"/>
      <c r="E121" s="30"/>
      <c r="F121" s="30"/>
      <c r="G121" s="30"/>
      <c r="H121" s="30"/>
      <c r="I121" s="30"/>
      <c r="J121" s="146">
        <f>BK121</f>
        <v>65000</v>
      </c>
      <c r="K121" s="30"/>
      <c r="L121" s="31"/>
      <c r="M121" s="80"/>
      <c r="N121" s="64"/>
      <c r="O121" s="81"/>
      <c r="P121" s="147">
        <f>P122+P126</f>
        <v>0.024</v>
      </c>
      <c r="Q121" s="81"/>
      <c r="R121" s="147">
        <f>R122+R126</f>
        <v>1.0000000000000001E-05</v>
      </c>
      <c r="S121" s="81"/>
      <c r="T121" s="148">
        <f>T122+T126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7" t="s">
        <v>78</v>
      </c>
      <c r="AU121" s="17" t="s">
        <v>122</v>
      </c>
      <c r="BK121" s="149">
        <f>BK122+BK126</f>
        <v>65000</v>
      </c>
    </row>
    <row r="122" s="12" customFormat="1" ht="25.92" customHeight="1">
      <c r="A122" s="12"/>
      <c r="B122" s="150"/>
      <c r="C122" s="12"/>
      <c r="D122" s="151" t="s">
        <v>78</v>
      </c>
      <c r="E122" s="152" t="s">
        <v>203</v>
      </c>
      <c r="F122" s="152" t="s">
        <v>204</v>
      </c>
      <c r="G122" s="12"/>
      <c r="H122" s="12"/>
      <c r="I122" s="12"/>
      <c r="J122" s="153">
        <f>BK122</f>
        <v>50000</v>
      </c>
      <c r="K122" s="12"/>
      <c r="L122" s="150"/>
      <c r="M122" s="154"/>
      <c r="N122" s="155"/>
      <c r="O122" s="155"/>
      <c r="P122" s="156">
        <f>P123</f>
        <v>0.024</v>
      </c>
      <c r="Q122" s="155"/>
      <c r="R122" s="156">
        <f>R123</f>
        <v>1.0000000000000001E-05</v>
      </c>
      <c r="S122" s="155"/>
      <c r="T122" s="157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1" t="s">
        <v>110</v>
      </c>
      <c r="AT122" s="158" t="s">
        <v>78</v>
      </c>
      <c r="AU122" s="158" t="s">
        <v>79</v>
      </c>
      <c r="AY122" s="151" t="s">
        <v>149</v>
      </c>
      <c r="BK122" s="159">
        <f>BK123</f>
        <v>50000</v>
      </c>
    </row>
    <row r="123" s="12" customFormat="1" ht="22.8" customHeight="1">
      <c r="A123" s="12"/>
      <c r="B123" s="150"/>
      <c r="C123" s="12"/>
      <c r="D123" s="151" t="s">
        <v>78</v>
      </c>
      <c r="E123" s="160" t="s">
        <v>273</v>
      </c>
      <c r="F123" s="160" t="s">
        <v>274</v>
      </c>
      <c r="G123" s="12"/>
      <c r="H123" s="12"/>
      <c r="I123" s="12"/>
      <c r="J123" s="161">
        <f>BK123</f>
        <v>50000</v>
      </c>
      <c r="K123" s="12"/>
      <c r="L123" s="150"/>
      <c r="M123" s="154"/>
      <c r="N123" s="155"/>
      <c r="O123" s="155"/>
      <c r="P123" s="156">
        <f>SUM(P124:P125)</f>
        <v>0.024</v>
      </c>
      <c r="Q123" s="155"/>
      <c r="R123" s="156">
        <f>SUM(R124:R125)</f>
        <v>1.0000000000000001E-05</v>
      </c>
      <c r="S123" s="155"/>
      <c r="T123" s="157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110</v>
      </c>
      <c r="AT123" s="158" t="s">
        <v>78</v>
      </c>
      <c r="AU123" s="158" t="s">
        <v>87</v>
      </c>
      <c r="AY123" s="151" t="s">
        <v>149</v>
      </c>
      <c r="BK123" s="159">
        <f>SUM(BK124:BK125)</f>
        <v>50000</v>
      </c>
    </row>
    <row r="124" s="2" customFormat="1" ht="24.15" customHeight="1">
      <c r="A124" s="30"/>
      <c r="B124" s="162"/>
      <c r="C124" s="163" t="s">
        <v>87</v>
      </c>
      <c r="D124" s="164" t="s">
        <v>152</v>
      </c>
      <c r="E124" s="165" t="s">
        <v>754</v>
      </c>
      <c r="F124" s="166" t="s">
        <v>755</v>
      </c>
      <c r="G124" s="167" t="s">
        <v>327</v>
      </c>
      <c r="H124" s="168">
        <v>1</v>
      </c>
      <c r="I124" s="169">
        <v>50000</v>
      </c>
      <c r="J124" s="169">
        <f>ROUND(I124*H124,2)</f>
        <v>50000</v>
      </c>
      <c r="K124" s="166" t="s">
        <v>216</v>
      </c>
      <c r="L124" s="31"/>
      <c r="M124" s="170" t="s">
        <v>1</v>
      </c>
      <c r="N124" s="171" t="s">
        <v>45</v>
      </c>
      <c r="O124" s="172">
        <v>0.024</v>
      </c>
      <c r="P124" s="172">
        <f>O124*H124</f>
        <v>0.024</v>
      </c>
      <c r="Q124" s="172">
        <v>1.0000000000000001E-05</v>
      </c>
      <c r="R124" s="172">
        <f>Q124*H124</f>
        <v>1.0000000000000001E-05</v>
      </c>
      <c r="S124" s="172">
        <v>0</v>
      </c>
      <c r="T124" s="17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4" t="s">
        <v>210</v>
      </c>
      <c r="AT124" s="174" t="s">
        <v>152</v>
      </c>
      <c r="AU124" s="174" t="s">
        <v>110</v>
      </c>
      <c r="AY124" s="17" t="s">
        <v>149</v>
      </c>
      <c r="BE124" s="175">
        <f>IF(N124="základní",J124,0)</f>
        <v>0</v>
      </c>
      <c r="BF124" s="175">
        <f>IF(N124="snížená",J124,0)</f>
        <v>50000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7" t="s">
        <v>110</v>
      </c>
      <c r="BK124" s="175">
        <f>ROUND(I124*H124,2)</f>
        <v>50000</v>
      </c>
      <c r="BL124" s="17" t="s">
        <v>210</v>
      </c>
      <c r="BM124" s="174" t="s">
        <v>756</v>
      </c>
    </row>
    <row r="125" s="13" customFormat="1">
      <c r="A125" s="13"/>
      <c r="B125" s="176"/>
      <c r="C125" s="13"/>
      <c r="D125" s="177" t="s">
        <v>159</v>
      </c>
      <c r="E125" s="178" t="s">
        <v>1</v>
      </c>
      <c r="F125" s="179" t="s">
        <v>87</v>
      </c>
      <c r="G125" s="13"/>
      <c r="H125" s="180">
        <v>1</v>
      </c>
      <c r="I125" s="13"/>
      <c r="J125" s="13"/>
      <c r="K125" s="13"/>
      <c r="L125" s="176"/>
      <c r="M125" s="181"/>
      <c r="N125" s="182"/>
      <c r="O125" s="182"/>
      <c r="P125" s="182"/>
      <c r="Q125" s="182"/>
      <c r="R125" s="182"/>
      <c r="S125" s="182"/>
      <c r="T125" s="18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8" t="s">
        <v>159</v>
      </c>
      <c r="AU125" s="178" t="s">
        <v>110</v>
      </c>
      <c r="AV125" s="13" t="s">
        <v>110</v>
      </c>
      <c r="AW125" s="13" t="s">
        <v>33</v>
      </c>
      <c r="AX125" s="13" t="s">
        <v>87</v>
      </c>
      <c r="AY125" s="178" t="s">
        <v>149</v>
      </c>
    </row>
    <row r="126" s="12" customFormat="1" ht="25.92" customHeight="1">
      <c r="A126" s="12"/>
      <c r="B126" s="150"/>
      <c r="C126" s="12"/>
      <c r="D126" s="151" t="s">
        <v>78</v>
      </c>
      <c r="E126" s="152" t="s">
        <v>112</v>
      </c>
      <c r="F126" s="152" t="s">
        <v>757</v>
      </c>
      <c r="G126" s="12"/>
      <c r="H126" s="12"/>
      <c r="I126" s="12"/>
      <c r="J126" s="153">
        <f>BK126</f>
        <v>15000</v>
      </c>
      <c r="K126" s="12"/>
      <c r="L126" s="150"/>
      <c r="M126" s="154"/>
      <c r="N126" s="155"/>
      <c r="O126" s="155"/>
      <c r="P126" s="156">
        <f>P127+P130</f>
        <v>0</v>
      </c>
      <c r="Q126" s="155"/>
      <c r="R126" s="156">
        <f>R127+R130</f>
        <v>0</v>
      </c>
      <c r="S126" s="155"/>
      <c r="T126" s="157">
        <f>T127+T130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1" t="s">
        <v>175</v>
      </c>
      <c r="AT126" s="158" t="s">
        <v>78</v>
      </c>
      <c r="AU126" s="158" t="s">
        <v>79</v>
      </c>
      <c r="AY126" s="151" t="s">
        <v>149</v>
      </c>
      <c r="BK126" s="159">
        <f>BK127+BK130</f>
        <v>15000</v>
      </c>
    </row>
    <row r="127" s="12" customFormat="1" ht="22.8" customHeight="1">
      <c r="A127" s="12"/>
      <c r="B127" s="150"/>
      <c r="C127" s="12"/>
      <c r="D127" s="151" t="s">
        <v>78</v>
      </c>
      <c r="E127" s="160" t="s">
        <v>758</v>
      </c>
      <c r="F127" s="160" t="s">
        <v>759</v>
      </c>
      <c r="G127" s="12"/>
      <c r="H127" s="12"/>
      <c r="I127" s="12"/>
      <c r="J127" s="161">
        <f>BK127</f>
        <v>5000</v>
      </c>
      <c r="K127" s="12"/>
      <c r="L127" s="150"/>
      <c r="M127" s="154"/>
      <c r="N127" s="155"/>
      <c r="O127" s="155"/>
      <c r="P127" s="156">
        <f>SUM(P128:P129)</f>
        <v>0</v>
      </c>
      <c r="Q127" s="155"/>
      <c r="R127" s="156">
        <f>SUM(R128:R129)</f>
        <v>0</v>
      </c>
      <c r="S127" s="155"/>
      <c r="T127" s="157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1" t="s">
        <v>175</v>
      </c>
      <c r="AT127" s="158" t="s">
        <v>78</v>
      </c>
      <c r="AU127" s="158" t="s">
        <v>87</v>
      </c>
      <c r="AY127" s="151" t="s">
        <v>149</v>
      </c>
      <c r="BK127" s="159">
        <f>SUM(BK128:BK129)</f>
        <v>5000</v>
      </c>
    </row>
    <row r="128" s="2" customFormat="1" ht="16.5" customHeight="1">
      <c r="A128" s="30"/>
      <c r="B128" s="162"/>
      <c r="C128" s="163" t="s">
        <v>110</v>
      </c>
      <c r="D128" s="164" t="s">
        <v>152</v>
      </c>
      <c r="E128" s="165" t="s">
        <v>760</v>
      </c>
      <c r="F128" s="166" t="s">
        <v>761</v>
      </c>
      <c r="G128" s="167" t="s">
        <v>327</v>
      </c>
      <c r="H128" s="168">
        <v>1</v>
      </c>
      <c r="I128" s="169">
        <v>5000</v>
      </c>
      <c r="J128" s="169">
        <f>ROUND(I128*H128,2)</f>
        <v>5000</v>
      </c>
      <c r="K128" s="166" t="s">
        <v>156</v>
      </c>
      <c r="L128" s="31"/>
      <c r="M128" s="170" t="s">
        <v>1</v>
      </c>
      <c r="N128" s="171" t="s">
        <v>45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4" t="s">
        <v>762</v>
      </c>
      <c r="AT128" s="174" t="s">
        <v>152</v>
      </c>
      <c r="AU128" s="174" t="s">
        <v>110</v>
      </c>
      <c r="AY128" s="17" t="s">
        <v>149</v>
      </c>
      <c r="BE128" s="175">
        <f>IF(N128="základní",J128,0)</f>
        <v>0</v>
      </c>
      <c r="BF128" s="175">
        <f>IF(N128="snížená",J128,0)</f>
        <v>5000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7" t="s">
        <v>110</v>
      </c>
      <c r="BK128" s="175">
        <f>ROUND(I128*H128,2)</f>
        <v>5000</v>
      </c>
      <c r="BL128" s="17" t="s">
        <v>762</v>
      </c>
      <c r="BM128" s="174" t="s">
        <v>763</v>
      </c>
    </row>
    <row r="129" s="13" customFormat="1">
      <c r="A129" s="13"/>
      <c r="B129" s="176"/>
      <c r="C129" s="13"/>
      <c r="D129" s="177" t="s">
        <v>159</v>
      </c>
      <c r="E129" s="178" t="s">
        <v>1</v>
      </c>
      <c r="F129" s="179" t="s">
        <v>764</v>
      </c>
      <c r="G129" s="13"/>
      <c r="H129" s="180">
        <v>1</v>
      </c>
      <c r="I129" s="13"/>
      <c r="J129" s="13"/>
      <c r="K129" s="13"/>
      <c r="L129" s="176"/>
      <c r="M129" s="181"/>
      <c r="N129" s="182"/>
      <c r="O129" s="182"/>
      <c r="P129" s="182"/>
      <c r="Q129" s="182"/>
      <c r="R129" s="182"/>
      <c r="S129" s="182"/>
      <c r="T129" s="18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8" t="s">
        <v>159</v>
      </c>
      <c r="AU129" s="178" t="s">
        <v>110</v>
      </c>
      <c r="AV129" s="13" t="s">
        <v>110</v>
      </c>
      <c r="AW129" s="13" t="s">
        <v>33</v>
      </c>
      <c r="AX129" s="13" t="s">
        <v>87</v>
      </c>
      <c r="AY129" s="178" t="s">
        <v>149</v>
      </c>
    </row>
    <row r="130" s="12" customFormat="1" ht="22.8" customHeight="1">
      <c r="A130" s="12"/>
      <c r="B130" s="150"/>
      <c r="C130" s="12"/>
      <c r="D130" s="151" t="s">
        <v>78</v>
      </c>
      <c r="E130" s="160" t="s">
        <v>765</v>
      </c>
      <c r="F130" s="160" t="s">
        <v>766</v>
      </c>
      <c r="G130" s="12"/>
      <c r="H130" s="12"/>
      <c r="I130" s="12"/>
      <c r="J130" s="161">
        <f>BK130</f>
        <v>10000</v>
      </c>
      <c r="K130" s="12"/>
      <c r="L130" s="150"/>
      <c r="M130" s="154"/>
      <c r="N130" s="155"/>
      <c r="O130" s="155"/>
      <c r="P130" s="156">
        <f>SUM(P131:P132)</f>
        <v>0</v>
      </c>
      <c r="Q130" s="155"/>
      <c r="R130" s="156">
        <f>SUM(R131:R132)</f>
        <v>0</v>
      </c>
      <c r="S130" s="155"/>
      <c r="T130" s="157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1" t="s">
        <v>175</v>
      </c>
      <c r="AT130" s="158" t="s">
        <v>78</v>
      </c>
      <c r="AU130" s="158" t="s">
        <v>87</v>
      </c>
      <c r="AY130" s="151" t="s">
        <v>149</v>
      </c>
      <c r="BK130" s="159">
        <f>SUM(BK131:BK132)</f>
        <v>10000</v>
      </c>
    </row>
    <row r="131" s="2" customFormat="1" ht="16.5" customHeight="1">
      <c r="A131" s="30"/>
      <c r="B131" s="162"/>
      <c r="C131" s="163" t="s">
        <v>166</v>
      </c>
      <c r="D131" s="164" t="s">
        <v>152</v>
      </c>
      <c r="E131" s="165" t="s">
        <v>767</v>
      </c>
      <c r="F131" s="166" t="s">
        <v>768</v>
      </c>
      <c r="G131" s="167" t="s">
        <v>327</v>
      </c>
      <c r="H131" s="168">
        <v>1</v>
      </c>
      <c r="I131" s="169">
        <v>10000</v>
      </c>
      <c r="J131" s="169">
        <f>ROUND(I131*H131,2)</f>
        <v>10000</v>
      </c>
      <c r="K131" s="166" t="s">
        <v>156</v>
      </c>
      <c r="L131" s="31"/>
      <c r="M131" s="170" t="s">
        <v>1</v>
      </c>
      <c r="N131" s="171" t="s">
        <v>45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4" t="s">
        <v>762</v>
      </c>
      <c r="AT131" s="174" t="s">
        <v>152</v>
      </c>
      <c r="AU131" s="174" t="s">
        <v>110</v>
      </c>
      <c r="AY131" s="17" t="s">
        <v>149</v>
      </c>
      <c r="BE131" s="175">
        <f>IF(N131="základní",J131,0)</f>
        <v>0</v>
      </c>
      <c r="BF131" s="175">
        <f>IF(N131="snížená",J131,0)</f>
        <v>10000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7" t="s">
        <v>110</v>
      </c>
      <c r="BK131" s="175">
        <f>ROUND(I131*H131,2)</f>
        <v>10000</v>
      </c>
      <c r="BL131" s="17" t="s">
        <v>762</v>
      </c>
      <c r="BM131" s="174" t="s">
        <v>769</v>
      </c>
    </row>
    <row r="132" s="13" customFormat="1">
      <c r="A132" s="13"/>
      <c r="B132" s="176"/>
      <c r="C132" s="13"/>
      <c r="D132" s="177" t="s">
        <v>159</v>
      </c>
      <c r="E132" s="178" t="s">
        <v>1</v>
      </c>
      <c r="F132" s="179" t="s">
        <v>770</v>
      </c>
      <c r="G132" s="13"/>
      <c r="H132" s="180">
        <v>1</v>
      </c>
      <c r="I132" s="13"/>
      <c r="J132" s="13"/>
      <c r="K132" s="13"/>
      <c r="L132" s="176"/>
      <c r="M132" s="204"/>
      <c r="N132" s="205"/>
      <c r="O132" s="205"/>
      <c r="P132" s="205"/>
      <c r="Q132" s="205"/>
      <c r="R132" s="205"/>
      <c r="S132" s="205"/>
      <c r="T132" s="20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78" t="s">
        <v>159</v>
      </c>
      <c r="AU132" s="178" t="s">
        <v>110</v>
      </c>
      <c r="AV132" s="13" t="s">
        <v>110</v>
      </c>
      <c r="AW132" s="13" t="s">
        <v>33</v>
      </c>
      <c r="AX132" s="13" t="s">
        <v>87</v>
      </c>
      <c r="AY132" s="178" t="s">
        <v>149</v>
      </c>
    </row>
    <row r="133" s="2" customFormat="1" ht="6.96" customHeight="1">
      <c r="A133" s="30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31"/>
      <c r="M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</sheetData>
  <autoFilter ref="C120:K13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116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ROUND(J127, 2)</f>
        <v>49148.650000000001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ROUND((SUM(BE127:BE188)),  2)</f>
        <v>0</v>
      </c>
      <c r="G33" s="30"/>
      <c r="H33" s="30"/>
      <c r="I33" s="120">
        <v>0.20999999999999999</v>
      </c>
      <c r="J33" s="119">
        <f>ROUND(((SUM(BE127:BE188))*I33),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ROUND((SUM(BF127:BF188)),  2)</f>
        <v>49148.650000000001</v>
      </c>
      <c r="G34" s="30"/>
      <c r="H34" s="30"/>
      <c r="I34" s="120">
        <v>0.12</v>
      </c>
      <c r="J34" s="119">
        <f>ROUND(((SUM(BF127:BF188))*I34),  2)</f>
        <v>5897.8400000000001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ROUND((SUM(BG127:BG188)),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ROUND((SUM(BH127:BH188)),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ROUND((SUM(BI127:BI188)),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55046.490000000005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03 - BOURÁNÍ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J127</f>
        <v>49148.649999999994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123</v>
      </c>
      <c r="E97" s="134"/>
      <c r="F97" s="134"/>
      <c r="G97" s="134"/>
      <c r="H97" s="134"/>
      <c r="I97" s="134"/>
      <c r="J97" s="135">
        <f>J128</f>
        <v>31804.98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124</v>
      </c>
      <c r="E98" s="138"/>
      <c r="F98" s="138"/>
      <c r="G98" s="138"/>
      <c r="H98" s="138"/>
      <c r="I98" s="138"/>
      <c r="J98" s="139">
        <f>J129</f>
        <v>10495.27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125</v>
      </c>
      <c r="E99" s="138"/>
      <c r="F99" s="138"/>
      <c r="G99" s="138"/>
      <c r="H99" s="138"/>
      <c r="I99" s="138"/>
      <c r="J99" s="139">
        <f>J143</f>
        <v>21309.709999999999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2"/>
      <c r="C100" s="9"/>
      <c r="D100" s="133" t="s">
        <v>126</v>
      </c>
      <c r="E100" s="134"/>
      <c r="F100" s="134"/>
      <c r="G100" s="134"/>
      <c r="H100" s="134"/>
      <c r="I100" s="134"/>
      <c r="J100" s="135">
        <f>J152</f>
        <v>17343.669999999998</v>
      </c>
      <c r="K100" s="9"/>
      <c r="L100" s="13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6"/>
      <c r="C101" s="10"/>
      <c r="D101" s="137" t="s">
        <v>127</v>
      </c>
      <c r="E101" s="138"/>
      <c r="F101" s="138"/>
      <c r="G101" s="138"/>
      <c r="H101" s="138"/>
      <c r="I101" s="138"/>
      <c r="J101" s="139">
        <f>J153</f>
        <v>515.10000000000002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128</v>
      </c>
      <c r="E102" s="138"/>
      <c r="F102" s="138"/>
      <c r="G102" s="138"/>
      <c r="H102" s="138"/>
      <c r="I102" s="138"/>
      <c r="J102" s="139">
        <f>J162</f>
        <v>1216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129</v>
      </c>
      <c r="E103" s="138"/>
      <c r="F103" s="138"/>
      <c r="G103" s="138"/>
      <c r="H103" s="138"/>
      <c r="I103" s="138"/>
      <c r="J103" s="139">
        <f>J167</f>
        <v>477.10000000000002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130</v>
      </c>
      <c r="E104" s="138"/>
      <c r="F104" s="138"/>
      <c r="G104" s="138"/>
      <c r="H104" s="138"/>
      <c r="I104" s="138"/>
      <c r="J104" s="139">
        <f>J172</f>
        <v>3318.1800000000003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131</v>
      </c>
      <c r="E105" s="138"/>
      <c r="F105" s="138"/>
      <c r="G105" s="138"/>
      <c r="H105" s="138"/>
      <c r="I105" s="138"/>
      <c r="J105" s="139">
        <f>J177</f>
        <v>4549.3800000000001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6"/>
      <c r="C106" s="10"/>
      <c r="D106" s="137" t="s">
        <v>132</v>
      </c>
      <c r="E106" s="138"/>
      <c r="F106" s="138"/>
      <c r="G106" s="138"/>
      <c r="H106" s="138"/>
      <c r="I106" s="138"/>
      <c r="J106" s="139">
        <f>J182</f>
        <v>0</v>
      </c>
      <c r="K106" s="10"/>
      <c r="L106" s="13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6"/>
      <c r="C107" s="10"/>
      <c r="D107" s="137" t="s">
        <v>133</v>
      </c>
      <c r="E107" s="138"/>
      <c r="F107" s="138"/>
      <c r="G107" s="138"/>
      <c r="H107" s="138"/>
      <c r="I107" s="138"/>
      <c r="J107" s="139">
        <f>J183</f>
        <v>7267.9099999999999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6.96" customHeight="1">
      <c r="A109" s="30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3" s="2" customFormat="1" ht="6.96" customHeight="1">
      <c r="A113" s="30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24.96" customHeight="1">
      <c r="A114" s="30"/>
      <c r="B114" s="31"/>
      <c r="C114" s="21" t="s">
        <v>134</v>
      </c>
      <c r="D114" s="30"/>
      <c r="E114" s="30"/>
      <c r="F114" s="30"/>
      <c r="G114" s="30"/>
      <c r="H114" s="30"/>
      <c r="I114" s="30"/>
      <c r="J114" s="30"/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6.96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2" customHeight="1">
      <c r="A116" s="30"/>
      <c r="B116" s="31"/>
      <c r="C116" s="27" t="s">
        <v>14</v>
      </c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6.5" customHeight="1">
      <c r="A117" s="30"/>
      <c r="B117" s="31"/>
      <c r="C117" s="30"/>
      <c r="D117" s="30"/>
      <c r="E117" s="113" t="str">
        <f>E7</f>
        <v>CERMNA-224-BYT-8</v>
      </c>
      <c r="F117" s="27"/>
      <c r="G117" s="27"/>
      <c r="H117" s="27"/>
      <c r="I117" s="30"/>
      <c r="J117" s="30"/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2" customHeight="1">
      <c r="A118" s="30"/>
      <c r="B118" s="31"/>
      <c r="C118" s="27" t="s">
        <v>115</v>
      </c>
      <c r="D118" s="30"/>
      <c r="E118" s="30"/>
      <c r="F118" s="30"/>
      <c r="G118" s="30"/>
      <c r="H118" s="30"/>
      <c r="I118" s="30"/>
      <c r="J118" s="30"/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16.5" customHeight="1">
      <c r="A119" s="30"/>
      <c r="B119" s="31"/>
      <c r="C119" s="30"/>
      <c r="D119" s="30"/>
      <c r="E119" s="58" t="str">
        <f>E9</f>
        <v>03 - BOURÁNÍ</v>
      </c>
      <c r="F119" s="30"/>
      <c r="G119" s="30"/>
      <c r="H119" s="30"/>
      <c r="I119" s="30"/>
      <c r="J119" s="30"/>
      <c r="K119" s="30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="2" customFormat="1" ht="6.96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6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="2" customFormat="1" ht="12" customHeight="1">
      <c r="A121" s="30"/>
      <c r="B121" s="31"/>
      <c r="C121" s="27" t="s">
        <v>19</v>
      </c>
      <c r="D121" s="30"/>
      <c r="E121" s="30"/>
      <c r="F121" s="24" t="str">
        <f>F12</f>
        <v>Dolní Čermná 224, okr. Ústí n. Orlicí</v>
      </c>
      <c r="G121" s="30"/>
      <c r="H121" s="30"/>
      <c r="I121" s="27" t="s">
        <v>21</v>
      </c>
      <c r="J121" s="60" t="str">
        <f>IF(J12="","",J12)</f>
        <v>16. 1. 2025</v>
      </c>
      <c r="K121" s="30"/>
      <c r="L121" s="46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="2" customFormat="1" ht="6.96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6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="2" customFormat="1" ht="15.15" customHeight="1">
      <c r="A123" s="30"/>
      <c r="B123" s="31"/>
      <c r="C123" s="27" t="s">
        <v>23</v>
      </c>
      <c r="D123" s="30"/>
      <c r="E123" s="30"/>
      <c r="F123" s="24" t="str">
        <f>E15</f>
        <v>Dětský domov Dolní Čermná</v>
      </c>
      <c r="G123" s="30"/>
      <c r="H123" s="30"/>
      <c r="I123" s="27" t="s">
        <v>30</v>
      </c>
      <c r="J123" s="28" t="str">
        <f>E21</f>
        <v>vs-studio s.r.o.</v>
      </c>
      <c r="K123" s="30"/>
      <c r="L123" s="46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="2" customFormat="1" ht="15.15" customHeight="1">
      <c r="A124" s="30"/>
      <c r="B124" s="31"/>
      <c r="C124" s="27" t="s">
        <v>28</v>
      </c>
      <c r="D124" s="30"/>
      <c r="E124" s="30"/>
      <c r="F124" s="24" t="str">
        <f>IF(E18="","",E18)</f>
        <v xml:space="preserve"> </v>
      </c>
      <c r="G124" s="30"/>
      <c r="H124" s="30"/>
      <c r="I124" s="27" t="s">
        <v>34</v>
      </c>
      <c r="J124" s="28" t="str">
        <f>E24</f>
        <v>Jaroslav Klíma</v>
      </c>
      <c r="K124" s="30"/>
      <c r="L124" s="46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="2" customFormat="1" ht="10.32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6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="11" customFormat="1" ht="29.28" customHeight="1">
      <c r="A126" s="140"/>
      <c r="B126" s="141"/>
      <c r="C126" s="142" t="s">
        <v>135</v>
      </c>
      <c r="D126" s="143" t="s">
        <v>64</v>
      </c>
      <c r="E126" s="143" t="s">
        <v>60</v>
      </c>
      <c r="F126" s="143" t="s">
        <v>61</v>
      </c>
      <c r="G126" s="143" t="s">
        <v>136</v>
      </c>
      <c r="H126" s="143" t="s">
        <v>137</v>
      </c>
      <c r="I126" s="143" t="s">
        <v>138</v>
      </c>
      <c r="J126" s="143" t="s">
        <v>120</v>
      </c>
      <c r="K126" s="144" t="s">
        <v>139</v>
      </c>
      <c r="L126" s="145"/>
      <c r="M126" s="77" t="s">
        <v>1</v>
      </c>
      <c r="N126" s="78" t="s">
        <v>43</v>
      </c>
      <c r="O126" s="78" t="s">
        <v>140</v>
      </c>
      <c r="P126" s="78" t="s">
        <v>141</v>
      </c>
      <c r="Q126" s="78" t="s">
        <v>142</v>
      </c>
      <c r="R126" s="78" t="s">
        <v>143</v>
      </c>
      <c r="S126" s="78" t="s">
        <v>144</v>
      </c>
      <c r="T126" s="79" t="s">
        <v>145</v>
      </c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</row>
    <row r="127" s="2" customFormat="1" ht="22.8" customHeight="1">
      <c r="A127" s="30"/>
      <c r="B127" s="31"/>
      <c r="C127" s="84" t="s">
        <v>146</v>
      </c>
      <c r="D127" s="30"/>
      <c r="E127" s="30"/>
      <c r="F127" s="30"/>
      <c r="G127" s="30"/>
      <c r="H127" s="30"/>
      <c r="I127" s="30"/>
      <c r="J127" s="146">
        <f>BK127</f>
        <v>49148.649999999994</v>
      </c>
      <c r="K127" s="30"/>
      <c r="L127" s="31"/>
      <c r="M127" s="80"/>
      <c r="N127" s="64"/>
      <c r="O127" s="81"/>
      <c r="P127" s="147">
        <f>P128+P152</f>
        <v>87.583093999999988</v>
      </c>
      <c r="Q127" s="81"/>
      <c r="R127" s="147">
        <f>R128+R152</f>
        <v>0.18628</v>
      </c>
      <c r="S127" s="81"/>
      <c r="T127" s="148">
        <f>T128+T152</f>
        <v>4.8937788000000007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7" t="s">
        <v>78</v>
      </c>
      <c r="AU127" s="17" t="s">
        <v>122</v>
      </c>
      <c r="BK127" s="149">
        <f>BK128+BK152</f>
        <v>49148.649999999994</v>
      </c>
    </row>
    <row r="128" s="12" customFormat="1" ht="25.92" customHeight="1">
      <c r="A128" s="12"/>
      <c r="B128" s="150"/>
      <c r="C128" s="12"/>
      <c r="D128" s="151" t="s">
        <v>78</v>
      </c>
      <c r="E128" s="152" t="s">
        <v>147</v>
      </c>
      <c r="F128" s="152" t="s">
        <v>148</v>
      </c>
      <c r="G128" s="12"/>
      <c r="H128" s="12"/>
      <c r="I128" s="12"/>
      <c r="J128" s="153">
        <f>BK128</f>
        <v>31804.98</v>
      </c>
      <c r="K128" s="12"/>
      <c r="L128" s="150"/>
      <c r="M128" s="154"/>
      <c r="N128" s="155"/>
      <c r="O128" s="155"/>
      <c r="P128" s="156">
        <f>P129+P143</f>
        <v>55.071573999999998</v>
      </c>
      <c r="Q128" s="155"/>
      <c r="R128" s="156">
        <f>R129+R143</f>
        <v>0</v>
      </c>
      <c r="S128" s="155"/>
      <c r="T128" s="157">
        <f>T129+T143</f>
        <v>3.4533260000000006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1" t="s">
        <v>87</v>
      </c>
      <c r="AT128" s="158" t="s">
        <v>78</v>
      </c>
      <c r="AU128" s="158" t="s">
        <v>79</v>
      </c>
      <c r="AY128" s="151" t="s">
        <v>149</v>
      </c>
      <c r="BK128" s="159">
        <f>BK129+BK143</f>
        <v>31804.98</v>
      </c>
    </row>
    <row r="129" s="12" customFormat="1" ht="22.8" customHeight="1">
      <c r="A129" s="12"/>
      <c r="B129" s="150"/>
      <c r="C129" s="12"/>
      <c r="D129" s="151" t="s">
        <v>78</v>
      </c>
      <c r="E129" s="160" t="s">
        <v>150</v>
      </c>
      <c r="F129" s="160" t="s">
        <v>151</v>
      </c>
      <c r="G129" s="12"/>
      <c r="H129" s="12"/>
      <c r="I129" s="12"/>
      <c r="J129" s="161">
        <f>BK129</f>
        <v>10495.27</v>
      </c>
      <c r="K129" s="12"/>
      <c r="L129" s="150"/>
      <c r="M129" s="154"/>
      <c r="N129" s="155"/>
      <c r="O129" s="155"/>
      <c r="P129" s="156">
        <f>SUM(P130:P142)</f>
        <v>23.541874</v>
      </c>
      <c r="Q129" s="155"/>
      <c r="R129" s="156">
        <f>SUM(R130:R142)</f>
        <v>0</v>
      </c>
      <c r="S129" s="155"/>
      <c r="T129" s="157">
        <f>SUM(T130:T142)</f>
        <v>3.4533260000000006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1" t="s">
        <v>87</v>
      </c>
      <c r="AT129" s="158" t="s">
        <v>78</v>
      </c>
      <c r="AU129" s="158" t="s">
        <v>87</v>
      </c>
      <c r="AY129" s="151" t="s">
        <v>149</v>
      </c>
      <c r="BK129" s="159">
        <f>SUM(BK130:BK142)</f>
        <v>10495.27</v>
      </c>
    </row>
    <row r="130" s="2" customFormat="1" ht="16.5" customHeight="1">
      <c r="A130" s="30"/>
      <c r="B130" s="162"/>
      <c r="C130" s="163" t="s">
        <v>87</v>
      </c>
      <c r="D130" s="164" t="s">
        <v>152</v>
      </c>
      <c r="E130" s="165" t="s">
        <v>153</v>
      </c>
      <c r="F130" s="166" t="s">
        <v>154</v>
      </c>
      <c r="G130" s="167" t="s">
        <v>155</v>
      </c>
      <c r="H130" s="168">
        <v>0.62</v>
      </c>
      <c r="I130" s="169">
        <v>1720</v>
      </c>
      <c r="J130" s="169">
        <f>ROUND(I130*H130,2)</f>
        <v>1066.4000000000001</v>
      </c>
      <c r="K130" s="166" t="s">
        <v>156</v>
      </c>
      <c r="L130" s="31"/>
      <c r="M130" s="170" t="s">
        <v>1</v>
      </c>
      <c r="N130" s="171" t="s">
        <v>45</v>
      </c>
      <c r="O130" s="172">
        <v>2.7130000000000001</v>
      </c>
      <c r="P130" s="172">
        <f>O130*H130</f>
        <v>1.6820600000000001</v>
      </c>
      <c r="Q130" s="172">
        <v>0</v>
      </c>
      <c r="R130" s="172">
        <f>Q130*H130</f>
        <v>0</v>
      </c>
      <c r="S130" s="172">
        <v>1.8</v>
      </c>
      <c r="T130" s="173">
        <f>S130*H130</f>
        <v>1.1160000000000001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4" t="s">
        <v>157</v>
      </c>
      <c r="AT130" s="174" t="s">
        <v>152</v>
      </c>
      <c r="AU130" s="174" t="s">
        <v>110</v>
      </c>
      <c r="AY130" s="17" t="s">
        <v>149</v>
      </c>
      <c r="BE130" s="175">
        <f>IF(N130="základní",J130,0)</f>
        <v>0</v>
      </c>
      <c r="BF130" s="175">
        <f>IF(N130="snížená",J130,0)</f>
        <v>1066.4000000000001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7" t="s">
        <v>110</v>
      </c>
      <c r="BK130" s="175">
        <f>ROUND(I130*H130,2)</f>
        <v>1066.4000000000001</v>
      </c>
      <c r="BL130" s="17" t="s">
        <v>157</v>
      </c>
      <c r="BM130" s="174" t="s">
        <v>158</v>
      </c>
    </row>
    <row r="131" s="13" customFormat="1">
      <c r="A131" s="13"/>
      <c r="B131" s="176"/>
      <c r="C131" s="13"/>
      <c r="D131" s="177" t="s">
        <v>159</v>
      </c>
      <c r="E131" s="178" t="s">
        <v>1</v>
      </c>
      <c r="F131" s="179" t="s">
        <v>160</v>
      </c>
      <c r="G131" s="13"/>
      <c r="H131" s="180">
        <v>0.62</v>
      </c>
      <c r="I131" s="13"/>
      <c r="J131" s="13"/>
      <c r="K131" s="13"/>
      <c r="L131" s="176"/>
      <c r="M131" s="181"/>
      <c r="N131" s="182"/>
      <c r="O131" s="182"/>
      <c r="P131" s="182"/>
      <c r="Q131" s="182"/>
      <c r="R131" s="182"/>
      <c r="S131" s="182"/>
      <c r="T131" s="18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8" t="s">
        <v>159</v>
      </c>
      <c r="AU131" s="178" t="s">
        <v>110</v>
      </c>
      <c r="AV131" s="13" t="s">
        <v>110</v>
      </c>
      <c r="AW131" s="13" t="s">
        <v>33</v>
      </c>
      <c r="AX131" s="13" t="s">
        <v>87</v>
      </c>
      <c r="AY131" s="178" t="s">
        <v>149</v>
      </c>
    </row>
    <row r="132" s="2" customFormat="1" ht="16.5" customHeight="1">
      <c r="A132" s="30"/>
      <c r="B132" s="162"/>
      <c r="C132" s="163" t="s">
        <v>110</v>
      </c>
      <c r="D132" s="164" t="s">
        <v>152</v>
      </c>
      <c r="E132" s="165" t="s">
        <v>161</v>
      </c>
      <c r="F132" s="166" t="s">
        <v>162</v>
      </c>
      <c r="G132" s="167" t="s">
        <v>163</v>
      </c>
      <c r="H132" s="168">
        <v>7.6500000000000004</v>
      </c>
      <c r="I132" s="169">
        <v>169</v>
      </c>
      <c r="J132" s="169">
        <f>ROUND(I132*H132,2)</f>
        <v>1292.8499999999999</v>
      </c>
      <c r="K132" s="166" t="s">
        <v>156</v>
      </c>
      <c r="L132" s="31"/>
      <c r="M132" s="170" t="s">
        <v>1</v>
      </c>
      <c r="N132" s="171" t="s">
        <v>45</v>
      </c>
      <c r="O132" s="172">
        <v>0.39100000000000001</v>
      </c>
      <c r="P132" s="172">
        <f>O132*H132</f>
        <v>2.9911500000000002</v>
      </c>
      <c r="Q132" s="172">
        <v>0</v>
      </c>
      <c r="R132" s="172">
        <f>Q132*H132</f>
        <v>0</v>
      </c>
      <c r="S132" s="172">
        <v>0.031</v>
      </c>
      <c r="T132" s="173">
        <f>S132*H132</f>
        <v>0.23715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4" t="s">
        <v>157</v>
      </c>
      <c r="AT132" s="174" t="s">
        <v>152</v>
      </c>
      <c r="AU132" s="174" t="s">
        <v>110</v>
      </c>
      <c r="AY132" s="17" t="s">
        <v>149</v>
      </c>
      <c r="BE132" s="175">
        <f>IF(N132="základní",J132,0)</f>
        <v>0</v>
      </c>
      <c r="BF132" s="175">
        <f>IF(N132="snížená",J132,0)</f>
        <v>1292.8499999999999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110</v>
      </c>
      <c r="BK132" s="175">
        <f>ROUND(I132*H132,2)</f>
        <v>1292.8499999999999</v>
      </c>
      <c r="BL132" s="17" t="s">
        <v>157</v>
      </c>
      <c r="BM132" s="174" t="s">
        <v>164</v>
      </c>
    </row>
    <row r="133" s="13" customFormat="1">
      <c r="A133" s="13"/>
      <c r="B133" s="176"/>
      <c r="C133" s="13"/>
      <c r="D133" s="177" t="s">
        <v>159</v>
      </c>
      <c r="E133" s="178" t="s">
        <v>1</v>
      </c>
      <c r="F133" s="179" t="s">
        <v>165</v>
      </c>
      <c r="G133" s="13"/>
      <c r="H133" s="180">
        <v>7.6500000000000004</v>
      </c>
      <c r="I133" s="13"/>
      <c r="J133" s="13"/>
      <c r="K133" s="13"/>
      <c r="L133" s="176"/>
      <c r="M133" s="181"/>
      <c r="N133" s="182"/>
      <c r="O133" s="182"/>
      <c r="P133" s="182"/>
      <c r="Q133" s="182"/>
      <c r="R133" s="182"/>
      <c r="S133" s="182"/>
      <c r="T133" s="18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8" t="s">
        <v>159</v>
      </c>
      <c r="AU133" s="178" t="s">
        <v>110</v>
      </c>
      <c r="AV133" s="13" t="s">
        <v>110</v>
      </c>
      <c r="AW133" s="13" t="s">
        <v>33</v>
      </c>
      <c r="AX133" s="13" t="s">
        <v>87</v>
      </c>
      <c r="AY133" s="178" t="s">
        <v>149</v>
      </c>
    </row>
    <row r="134" s="2" customFormat="1" ht="16.5" customHeight="1">
      <c r="A134" s="30"/>
      <c r="B134" s="162"/>
      <c r="C134" s="163" t="s">
        <v>166</v>
      </c>
      <c r="D134" s="164" t="s">
        <v>152</v>
      </c>
      <c r="E134" s="165" t="s">
        <v>167</v>
      </c>
      <c r="F134" s="166" t="s">
        <v>168</v>
      </c>
      <c r="G134" s="167" t="s">
        <v>163</v>
      </c>
      <c r="H134" s="168">
        <v>3.1760000000000002</v>
      </c>
      <c r="I134" s="169">
        <v>405</v>
      </c>
      <c r="J134" s="169">
        <f>ROUND(I134*H134,2)</f>
        <v>1286.28</v>
      </c>
      <c r="K134" s="166" t="s">
        <v>156</v>
      </c>
      <c r="L134" s="31"/>
      <c r="M134" s="170" t="s">
        <v>1</v>
      </c>
      <c r="N134" s="171" t="s">
        <v>45</v>
      </c>
      <c r="O134" s="172">
        <v>0.93899999999999995</v>
      </c>
      <c r="P134" s="172">
        <f>O134*H134</f>
        <v>2.9822639999999998</v>
      </c>
      <c r="Q134" s="172">
        <v>0</v>
      </c>
      <c r="R134" s="172">
        <f>Q134*H134</f>
        <v>0</v>
      </c>
      <c r="S134" s="172">
        <v>0.075999999999999998</v>
      </c>
      <c r="T134" s="173">
        <f>S134*H134</f>
        <v>0.24137600000000001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4" t="s">
        <v>157</v>
      </c>
      <c r="AT134" s="174" t="s">
        <v>152</v>
      </c>
      <c r="AU134" s="174" t="s">
        <v>110</v>
      </c>
      <c r="AY134" s="17" t="s">
        <v>149</v>
      </c>
      <c r="BE134" s="175">
        <f>IF(N134="základní",J134,0)</f>
        <v>0</v>
      </c>
      <c r="BF134" s="175">
        <f>IF(N134="snížená",J134,0)</f>
        <v>1286.28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110</v>
      </c>
      <c r="BK134" s="175">
        <f>ROUND(I134*H134,2)</f>
        <v>1286.28</v>
      </c>
      <c r="BL134" s="17" t="s">
        <v>157</v>
      </c>
      <c r="BM134" s="174" t="s">
        <v>169</v>
      </c>
    </row>
    <row r="135" s="13" customFormat="1">
      <c r="A135" s="13"/>
      <c r="B135" s="176"/>
      <c r="C135" s="13"/>
      <c r="D135" s="177" t="s">
        <v>159</v>
      </c>
      <c r="E135" s="178" t="s">
        <v>1</v>
      </c>
      <c r="F135" s="179" t="s">
        <v>170</v>
      </c>
      <c r="G135" s="13"/>
      <c r="H135" s="180">
        <v>3.1760000000000002</v>
      </c>
      <c r="I135" s="13"/>
      <c r="J135" s="13"/>
      <c r="K135" s="13"/>
      <c r="L135" s="176"/>
      <c r="M135" s="181"/>
      <c r="N135" s="182"/>
      <c r="O135" s="182"/>
      <c r="P135" s="182"/>
      <c r="Q135" s="182"/>
      <c r="R135" s="182"/>
      <c r="S135" s="182"/>
      <c r="T135" s="18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159</v>
      </c>
      <c r="AU135" s="178" t="s">
        <v>110</v>
      </c>
      <c r="AV135" s="13" t="s">
        <v>110</v>
      </c>
      <c r="AW135" s="13" t="s">
        <v>33</v>
      </c>
      <c r="AX135" s="13" t="s">
        <v>87</v>
      </c>
      <c r="AY135" s="178" t="s">
        <v>149</v>
      </c>
    </row>
    <row r="136" s="2" customFormat="1" ht="21.75" customHeight="1">
      <c r="A136" s="30"/>
      <c r="B136" s="162"/>
      <c r="C136" s="163" t="s">
        <v>157</v>
      </c>
      <c r="D136" s="164" t="s">
        <v>152</v>
      </c>
      <c r="E136" s="165" t="s">
        <v>171</v>
      </c>
      <c r="F136" s="166" t="s">
        <v>172</v>
      </c>
      <c r="G136" s="167" t="s">
        <v>163</v>
      </c>
      <c r="H136" s="168">
        <v>50.799999999999997</v>
      </c>
      <c r="I136" s="169">
        <v>43.100000000000001</v>
      </c>
      <c r="J136" s="169">
        <f>ROUND(I136*H136,2)</f>
        <v>2189.48</v>
      </c>
      <c r="K136" s="166" t="s">
        <v>156</v>
      </c>
      <c r="L136" s="31"/>
      <c r="M136" s="170" t="s">
        <v>1</v>
      </c>
      <c r="N136" s="171" t="s">
        <v>45</v>
      </c>
      <c r="O136" s="172">
        <v>0.10000000000000001</v>
      </c>
      <c r="P136" s="172">
        <f>O136*H136</f>
        <v>5.0800000000000001</v>
      </c>
      <c r="Q136" s="172">
        <v>0</v>
      </c>
      <c r="R136" s="172">
        <f>Q136*H136</f>
        <v>0</v>
      </c>
      <c r="S136" s="172">
        <v>0.01</v>
      </c>
      <c r="T136" s="173">
        <f>S136*H136</f>
        <v>0.50800000000000001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4" t="s">
        <v>157</v>
      </c>
      <c r="AT136" s="174" t="s">
        <v>152</v>
      </c>
      <c r="AU136" s="174" t="s">
        <v>110</v>
      </c>
      <c r="AY136" s="17" t="s">
        <v>149</v>
      </c>
      <c r="BE136" s="175">
        <f>IF(N136="základní",J136,0)</f>
        <v>0</v>
      </c>
      <c r="BF136" s="175">
        <f>IF(N136="snížená",J136,0)</f>
        <v>2189.48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110</v>
      </c>
      <c r="BK136" s="175">
        <f>ROUND(I136*H136,2)</f>
        <v>2189.48</v>
      </c>
      <c r="BL136" s="17" t="s">
        <v>157</v>
      </c>
      <c r="BM136" s="174" t="s">
        <v>173</v>
      </c>
    </row>
    <row r="137" s="13" customFormat="1">
      <c r="A137" s="13"/>
      <c r="B137" s="176"/>
      <c r="C137" s="13"/>
      <c r="D137" s="177" t="s">
        <v>159</v>
      </c>
      <c r="E137" s="178" t="s">
        <v>1</v>
      </c>
      <c r="F137" s="179" t="s">
        <v>174</v>
      </c>
      <c r="G137" s="13"/>
      <c r="H137" s="180">
        <v>50.799999999999997</v>
      </c>
      <c r="I137" s="13"/>
      <c r="J137" s="13"/>
      <c r="K137" s="13"/>
      <c r="L137" s="176"/>
      <c r="M137" s="181"/>
      <c r="N137" s="182"/>
      <c r="O137" s="182"/>
      <c r="P137" s="182"/>
      <c r="Q137" s="182"/>
      <c r="R137" s="182"/>
      <c r="S137" s="182"/>
      <c r="T137" s="1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159</v>
      </c>
      <c r="AU137" s="178" t="s">
        <v>110</v>
      </c>
      <c r="AV137" s="13" t="s">
        <v>110</v>
      </c>
      <c r="AW137" s="13" t="s">
        <v>33</v>
      </c>
      <c r="AX137" s="13" t="s">
        <v>87</v>
      </c>
      <c r="AY137" s="178" t="s">
        <v>149</v>
      </c>
    </row>
    <row r="138" s="2" customFormat="1" ht="21.75" customHeight="1">
      <c r="A138" s="30"/>
      <c r="B138" s="162"/>
      <c r="C138" s="163" t="s">
        <v>175</v>
      </c>
      <c r="D138" s="164" t="s">
        <v>152</v>
      </c>
      <c r="E138" s="165" t="s">
        <v>176</v>
      </c>
      <c r="F138" s="166" t="s">
        <v>177</v>
      </c>
      <c r="G138" s="167" t="s">
        <v>163</v>
      </c>
      <c r="H138" s="168">
        <v>135.08000000000001</v>
      </c>
      <c r="I138" s="169">
        <v>34.5</v>
      </c>
      <c r="J138" s="169">
        <f>ROUND(I138*H138,2)</f>
        <v>4660.2600000000002</v>
      </c>
      <c r="K138" s="166" t="s">
        <v>156</v>
      </c>
      <c r="L138" s="31"/>
      <c r="M138" s="170" t="s">
        <v>1</v>
      </c>
      <c r="N138" s="171" t="s">
        <v>45</v>
      </c>
      <c r="O138" s="172">
        <v>0.080000000000000002</v>
      </c>
      <c r="P138" s="172">
        <f>O138*H138</f>
        <v>10.806400000000002</v>
      </c>
      <c r="Q138" s="172">
        <v>0</v>
      </c>
      <c r="R138" s="172">
        <f>Q138*H138</f>
        <v>0</v>
      </c>
      <c r="S138" s="172">
        <v>0.01</v>
      </c>
      <c r="T138" s="173">
        <f>S138*H138</f>
        <v>1.3508000000000002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4" t="s">
        <v>157</v>
      </c>
      <c r="AT138" s="174" t="s">
        <v>152</v>
      </c>
      <c r="AU138" s="174" t="s">
        <v>110</v>
      </c>
      <c r="AY138" s="17" t="s">
        <v>149</v>
      </c>
      <c r="BE138" s="175">
        <f>IF(N138="základní",J138,0)</f>
        <v>0</v>
      </c>
      <c r="BF138" s="175">
        <f>IF(N138="snížená",J138,0)</f>
        <v>4660.2600000000002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110</v>
      </c>
      <c r="BK138" s="175">
        <f>ROUND(I138*H138,2)</f>
        <v>4660.2600000000002</v>
      </c>
      <c r="BL138" s="17" t="s">
        <v>157</v>
      </c>
      <c r="BM138" s="174" t="s">
        <v>178</v>
      </c>
    </row>
    <row r="139" s="13" customFormat="1">
      <c r="A139" s="13"/>
      <c r="B139" s="176"/>
      <c r="C139" s="13"/>
      <c r="D139" s="177" t="s">
        <v>159</v>
      </c>
      <c r="E139" s="178" t="s">
        <v>1</v>
      </c>
      <c r="F139" s="179" t="s">
        <v>179</v>
      </c>
      <c r="G139" s="13"/>
      <c r="H139" s="180">
        <v>137</v>
      </c>
      <c r="I139" s="13"/>
      <c r="J139" s="13"/>
      <c r="K139" s="13"/>
      <c r="L139" s="176"/>
      <c r="M139" s="181"/>
      <c r="N139" s="182"/>
      <c r="O139" s="182"/>
      <c r="P139" s="182"/>
      <c r="Q139" s="182"/>
      <c r="R139" s="182"/>
      <c r="S139" s="182"/>
      <c r="T139" s="18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8" t="s">
        <v>159</v>
      </c>
      <c r="AU139" s="178" t="s">
        <v>110</v>
      </c>
      <c r="AV139" s="13" t="s">
        <v>110</v>
      </c>
      <c r="AW139" s="13" t="s">
        <v>33</v>
      </c>
      <c r="AX139" s="13" t="s">
        <v>79</v>
      </c>
      <c r="AY139" s="178" t="s">
        <v>149</v>
      </c>
    </row>
    <row r="140" s="13" customFormat="1">
      <c r="A140" s="13"/>
      <c r="B140" s="176"/>
      <c r="C140" s="13"/>
      <c r="D140" s="177" t="s">
        <v>159</v>
      </c>
      <c r="E140" s="178" t="s">
        <v>1</v>
      </c>
      <c r="F140" s="179" t="s">
        <v>180</v>
      </c>
      <c r="G140" s="13"/>
      <c r="H140" s="180">
        <v>5.7300000000000004</v>
      </c>
      <c r="I140" s="13"/>
      <c r="J140" s="13"/>
      <c r="K140" s="13"/>
      <c r="L140" s="176"/>
      <c r="M140" s="181"/>
      <c r="N140" s="182"/>
      <c r="O140" s="182"/>
      <c r="P140" s="182"/>
      <c r="Q140" s="182"/>
      <c r="R140" s="182"/>
      <c r="S140" s="182"/>
      <c r="T140" s="18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8" t="s">
        <v>159</v>
      </c>
      <c r="AU140" s="178" t="s">
        <v>110</v>
      </c>
      <c r="AV140" s="13" t="s">
        <v>110</v>
      </c>
      <c r="AW140" s="13" t="s">
        <v>33</v>
      </c>
      <c r="AX140" s="13" t="s">
        <v>79</v>
      </c>
      <c r="AY140" s="178" t="s">
        <v>149</v>
      </c>
    </row>
    <row r="141" s="13" customFormat="1">
      <c r="A141" s="13"/>
      <c r="B141" s="176"/>
      <c r="C141" s="13"/>
      <c r="D141" s="177" t="s">
        <v>159</v>
      </c>
      <c r="E141" s="178" t="s">
        <v>1</v>
      </c>
      <c r="F141" s="179" t="s">
        <v>181</v>
      </c>
      <c r="G141" s="13"/>
      <c r="H141" s="180">
        <v>-7.6500000000000004</v>
      </c>
      <c r="I141" s="13"/>
      <c r="J141" s="13"/>
      <c r="K141" s="13"/>
      <c r="L141" s="176"/>
      <c r="M141" s="181"/>
      <c r="N141" s="182"/>
      <c r="O141" s="182"/>
      <c r="P141" s="182"/>
      <c r="Q141" s="182"/>
      <c r="R141" s="182"/>
      <c r="S141" s="182"/>
      <c r="T141" s="18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8" t="s">
        <v>159</v>
      </c>
      <c r="AU141" s="178" t="s">
        <v>110</v>
      </c>
      <c r="AV141" s="13" t="s">
        <v>110</v>
      </c>
      <c r="AW141" s="13" t="s">
        <v>33</v>
      </c>
      <c r="AX141" s="13" t="s">
        <v>79</v>
      </c>
      <c r="AY141" s="178" t="s">
        <v>149</v>
      </c>
    </row>
    <row r="142" s="14" customFormat="1">
      <c r="A142" s="14"/>
      <c r="B142" s="184"/>
      <c r="C142" s="14"/>
      <c r="D142" s="177" t="s">
        <v>159</v>
      </c>
      <c r="E142" s="185" t="s">
        <v>1</v>
      </c>
      <c r="F142" s="186" t="s">
        <v>182</v>
      </c>
      <c r="G142" s="14"/>
      <c r="H142" s="187">
        <v>135.07999999999998</v>
      </c>
      <c r="I142" s="14"/>
      <c r="J142" s="14"/>
      <c r="K142" s="14"/>
      <c r="L142" s="184"/>
      <c r="M142" s="188"/>
      <c r="N142" s="189"/>
      <c r="O142" s="189"/>
      <c r="P142" s="189"/>
      <c r="Q142" s="189"/>
      <c r="R142" s="189"/>
      <c r="S142" s="189"/>
      <c r="T142" s="19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85" t="s">
        <v>159</v>
      </c>
      <c r="AU142" s="185" t="s">
        <v>110</v>
      </c>
      <c r="AV142" s="14" t="s">
        <v>157</v>
      </c>
      <c r="AW142" s="14" t="s">
        <v>33</v>
      </c>
      <c r="AX142" s="14" t="s">
        <v>87</v>
      </c>
      <c r="AY142" s="185" t="s">
        <v>149</v>
      </c>
    </row>
    <row r="143" s="12" customFormat="1" ht="22.8" customHeight="1">
      <c r="A143" s="12"/>
      <c r="B143" s="150"/>
      <c r="C143" s="12"/>
      <c r="D143" s="151" t="s">
        <v>78</v>
      </c>
      <c r="E143" s="160" t="s">
        <v>183</v>
      </c>
      <c r="F143" s="160" t="s">
        <v>184</v>
      </c>
      <c r="G143" s="12"/>
      <c r="H143" s="12"/>
      <c r="I143" s="12"/>
      <c r="J143" s="161">
        <f>BK143</f>
        <v>21309.709999999999</v>
      </c>
      <c r="K143" s="12"/>
      <c r="L143" s="150"/>
      <c r="M143" s="154"/>
      <c r="N143" s="155"/>
      <c r="O143" s="155"/>
      <c r="P143" s="156">
        <f>SUM(P144:P151)</f>
        <v>31.529700000000002</v>
      </c>
      <c r="Q143" s="155"/>
      <c r="R143" s="156">
        <f>SUM(R144:R151)</f>
        <v>0</v>
      </c>
      <c r="S143" s="155"/>
      <c r="T143" s="157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1" t="s">
        <v>87</v>
      </c>
      <c r="AT143" s="158" t="s">
        <v>78</v>
      </c>
      <c r="AU143" s="158" t="s">
        <v>87</v>
      </c>
      <c r="AY143" s="151" t="s">
        <v>149</v>
      </c>
      <c r="BK143" s="159">
        <f>SUM(BK144:BK151)</f>
        <v>21309.709999999999</v>
      </c>
    </row>
    <row r="144" s="2" customFormat="1" ht="16.5" customHeight="1">
      <c r="A144" s="30"/>
      <c r="B144" s="162"/>
      <c r="C144" s="163" t="s">
        <v>185</v>
      </c>
      <c r="D144" s="164" t="s">
        <v>152</v>
      </c>
      <c r="E144" s="165" t="s">
        <v>186</v>
      </c>
      <c r="F144" s="166" t="s">
        <v>187</v>
      </c>
      <c r="G144" s="167" t="s">
        <v>188</v>
      </c>
      <c r="H144" s="168">
        <v>5.2999999999999998</v>
      </c>
      <c r="I144" s="169">
        <v>2250</v>
      </c>
      <c r="J144" s="169">
        <f>ROUND(I144*H144,2)</f>
        <v>11925</v>
      </c>
      <c r="K144" s="166" t="s">
        <v>156</v>
      </c>
      <c r="L144" s="31"/>
      <c r="M144" s="170" t="s">
        <v>1</v>
      </c>
      <c r="N144" s="171" t="s">
        <v>45</v>
      </c>
      <c r="O144" s="172">
        <v>5.46</v>
      </c>
      <c r="P144" s="172">
        <f>O144*H144</f>
        <v>28.937999999999999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4" t="s">
        <v>157</v>
      </c>
      <c r="AT144" s="174" t="s">
        <v>152</v>
      </c>
      <c r="AU144" s="174" t="s">
        <v>110</v>
      </c>
      <c r="AY144" s="17" t="s">
        <v>149</v>
      </c>
      <c r="BE144" s="175">
        <f>IF(N144="základní",J144,0)</f>
        <v>0</v>
      </c>
      <c r="BF144" s="175">
        <f>IF(N144="snížená",J144,0)</f>
        <v>11925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7" t="s">
        <v>110</v>
      </c>
      <c r="BK144" s="175">
        <f>ROUND(I144*H144,2)</f>
        <v>11925</v>
      </c>
      <c r="BL144" s="17" t="s">
        <v>157</v>
      </c>
      <c r="BM144" s="174" t="s">
        <v>189</v>
      </c>
    </row>
    <row r="145" s="13" customFormat="1">
      <c r="A145" s="13"/>
      <c r="B145" s="176"/>
      <c r="C145" s="13"/>
      <c r="D145" s="177" t="s">
        <v>159</v>
      </c>
      <c r="E145" s="178" t="s">
        <v>1</v>
      </c>
      <c r="F145" s="179" t="s">
        <v>190</v>
      </c>
      <c r="G145" s="13"/>
      <c r="H145" s="180">
        <v>5.2999999999999998</v>
      </c>
      <c r="I145" s="13"/>
      <c r="J145" s="13"/>
      <c r="K145" s="13"/>
      <c r="L145" s="176"/>
      <c r="M145" s="181"/>
      <c r="N145" s="182"/>
      <c r="O145" s="182"/>
      <c r="P145" s="182"/>
      <c r="Q145" s="182"/>
      <c r="R145" s="182"/>
      <c r="S145" s="182"/>
      <c r="T145" s="18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8" t="s">
        <v>159</v>
      </c>
      <c r="AU145" s="178" t="s">
        <v>110</v>
      </c>
      <c r="AV145" s="13" t="s">
        <v>110</v>
      </c>
      <c r="AW145" s="13" t="s">
        <v>33</v>
      </c>
      <c r="AX145" s="13" t="s">
        <v>87</v>
      </c>
      <c r="AY145" s="178" t="s">
        <v>149</v>
      </c>
    </row>
    <row r="146" s="2" customFormat="1" ht="16.5" customHeight="1">
      <c r="A146" s="30"/>
      <c r="B146" s="162"/>
      <c r="C146" s="163" t="s">
        <v>191</v>
      </c>
      <c r="D146" s="164" t="s">
        <v>152</v>
      </c>
      <c r="E146" s="165" t="s">
        <v>192</v>
      </c>
      <c r="F146" s="166" t="s">
        <v>193</v>
      </c>
      <c r="G146" s="167" t="s">
        <v>188</v>
      </c>
      <c r="H146" s="168">
        <v>5.2999999999999998</v>
      </c>
      <c r="I146" s="169">
        <v>436</v>
      </c>
      <c r="J146" s="169">
        <f>ROUND(I146*H146,2)</f>
        <v>2310.8000000000002</v>
      </c>
      <c r="K146" s="166" t="s">
        <v>156</v>
      </c>
      <c r="L146" s="31"/>
      <c r="M146" s="170" t="s">
        <v>1</v>
      </c>
      <c r="N146" s="171" t="s">
        <v>45</v>
      </c>
      <c r="O146" s="172">
        <v>0.255</v>
      </c>
      <c r="P146" s="172">
        <f>O146*H146</f>
        <v>1.3514999999999999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4" t="s">
        <v>157</v>
      </c>
      <c r="AT146" s="174" t="s">
        <v>152</v>
      </c>
      <c r="AU146" s="174" t="s">
        <v>110</v>
      </c>
      <c r="AY146" s="17" t="s">
        <v>149</v>
      </c>
      <c r="BE146" s="175">
        <f>IF(N146="základní",J146,0)</f>
        <v>0</v>
      </c>
      <c r="BF146" s="175">
        <f>IF(N146="snížená",J146,0)</f>
        <v>2310.8000000000002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7" t="s">
        <v>110</v>
      </c>
      <c r="BK146" s="175">
        <f>ROUND(I146*H146,2)</f>
        <v>2310.8000000000002</v>
      </c>
      <c r="BL146" s="17" t="s">
        <v>157</v>
      </c>
      <c r="BM146" s="174" t="s">
        <v>194</v>
      </c>
    </row>
    <row r="147" s="13" customFormat="1">
      <c r="A147" s="13"/>
      <c r="B147" s="176"/>
      <c r="C147" s="13"/>
      <c r="D147" s="177" t="s">
        <v>159</v>
      </c>
      <c r="E147" s="178" t="s">
        <v>1</v>
      </c>
      <c r="F147" s="179" t="s">
        <v>190</v>
      </c>
      <c r="G147" s="13"/>
      <c r="H147" s="180">
        <v>5.2999999999999998</v>
      </c>
      <c r="I147" s="13"/>
      <c r="J147" s="13"/>
      <c r="K147" s="13"/>
      <c r="L147" s="176"/>
      <c r="M147" s="181"/>
      <c r="N147" s="182"/>
      <c r="O147" s="182"/>
      <c r="P147" s="182"/>
      <c r="Q147" s="182"/>
      <c r="R147" s="182"/>
      <c r="S147" s="182"/>
      <c r="T147" s="18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8" t="s">
        <v>159</v>
      </c>
      <c r="AU147" s="178" t="s">
        <v>110</v>
      </c>
      <c r="AV147" s="13" t="s">
        <v>110</v>
      </c>
      <c r="AW147" s="13" t="s">
        <v>33</v>
      </c>
      <c r="AX147" s="13" t="s">
        <v>87</v>
      </c>
      <c r="AY147" s="178" t="s">
        <v>149</v>
      </c>
    </row>
    <row r="148" s="2" customFormat="1" ht="16.5" customHeight="1">
      <c r="A148" s="30"/>
      <c r="B148" s="162"/>
      <c r="C148" s="163" t="s">
        <v>195</v>
      </c>
      <c r="D148" s="164" t="s">
        <v>152</v>
      </c>
      <c r="E148" s="165" t="s">
        <v>196</v>
      </c>
      <c r="F148" s="166" t="s">
        <v>197</v>
      </c>
      <c r="G148" s="167" t="s">
        <v>188</v>
      </c>
      <c r="H148" s="168">
        <v>206.69999999999999</v>
      </c>
      <c r="I148" s="169">
        <v>13.300000000000001</v>
      </c>
      <c r="J148" s="169">
        <f>ROUND(I148*H148,2)</f>
        <v>2749.1100000000001</v>
      </c>
      <c r="K148" s="166" t="s">
        <v>156</v>
      </c>
      <c r="L148" s="31"/>
      <c r="M148" s="170" t="s">
        <v>1</v>
      </c>
      <c r="N148" s="171" t="s">
        <v>45</v>
      </c>
      <c r="O148" s="172">
        <v>0.0060000000000000001</v>
      </c>
      <c r="P148" s="172">
        <f>O148*H148</f>
        <v>1.2402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4" t="s">
        <v>157</v>
      </c>
      <c r="AT148" s="174" t="s">
        <v>152</v>
      </c>
      <c r="AU148" s="174" t="s">
        <v>110</v>
      </c>
      <c r="AY148" s="17" t="s">
        <v>149</v>
      </c>
      <c r="BE148" s="175">
        <f>IF(N148="základní",J148,0)</f>
        <v>0</v>
      </c>
      <c r="BF148" s="175">
        <f>IF(N148="snížená",J148,0)</f>
        <v>2749.1100000000001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110</v>
      </c>
      <c r="BK148" s="175">
        <f>ROUND(I148*H148,2)</f>
        <v>2749.1100000000001</v>
      </c>
      <c r="BL148" s="17" t="s">
        <v>157</v>
      </c>
      <c r="BM148" s="174" t="s">
        <v>198</v>
      </c>
    </row>
    <row r="149" s="13" customFormat="1">
      <c r="A149" s="13"/>
      <c r="B149" s="176"/>
      <c r="C149" s="13"/>
      <c r="D149" s="177" t="s">
        <v>159</v>
      </c>
      <c r="E149" s="178" t="s">
        <v>1</v>
      </c>
      <c r="F149" s="179" t="s">
        <v>199</v>
      </c>
      <c r="G149" s="13"/>
      <c r="H149" s="180">
        <v>206.69999999999999</v>
      </c>
      <c r="I149" s="13"/>
      <c r="J149" s="13"/>
      <c r="K149" s="13"/>
      <c r="L149" s="176"/>
      <c r="M149" s="181"/>
      <c r="N149" s="182"/>
      <c r="O149" s="182"/>
      <c r="P149" s="182"/>
      <c r="Q149" s="182"/>
      <c r="R149" s="182"/>
      <c r="S149" s="182"/>
      <c r="T149" s="18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8" t="s">
        <v>159</v>
      </c>
      <c r="AU149" s="178" t="s">
        <v>110</v>
      </c>
      <c r="AV149" s="13" t="s">
        <v>110</v>
      </c>
      <c r="AW149" s="13" t="s">
        <v>33</v>
      </c>
      <c r="AX149" s="13" t="s">
        <v>87</v>
      </c>
      <c r="AY149" s="178" t="s">
        <v>149</v>
      </c>
    </row>
    <row r="150" s="2" customFormat="1" ht="24.15" customHeight="1">
      <c r="A150" s="30"/>
      <c r="B150" s="162"/>
      <c r="C150" s="163" t="s">
        <v>150</v>
      </c>
      <c r="D150" s="164" t="s">
        <v>152</v>
      </c>
      <c r="E150" s="165" t="s">
        <v>200</v>
      </c>
      <c r="F150" s="166" t="s">
        <v>201</v>
      </c>
      <c r="G150" s="167" t="s">
        <v>188</v>
      </c>
      <c r="H150" s="168">
        <v>5.2999999999999998</v>
      </c>
      <c r="I150" s="169">
        <v>816</v>
      </c>
      <c r="J150" s="169">
        <f>ROUND(I150*H150,2)</f>
        <v>4324.8000000000002</v>
      </c>
      <c r="K150" s="166" t="s">
        <v>156</v>
      </c>
      <c r="L150" s="31"/>
      <c r="M150" s="170" t="s">
        <v>1</v>
      </c>
      <c r="N150" s="171" t="s">
        <v>45</v>
      </c>
      <c r="O150" s="172">
        <v>0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4" t="s">
        <v>157</v>
      </c>
      <c r="AT150" s="174" t="s">
        <v>152</v>
      </c>
      <c r="AU150" s="174" t="s">
        <v>110</v>
      </c>
      <c r="AY150" s="17" t="s">
        <v>149</v>
      </c>
      <c r="BE150" s="175">
        <f>IF(N150="základní",J150,0)</f>
        <v>0</v>
      </c>
      <c r="BF150" s="175">
        <f>IF(N150="snížená",J150,0)</f>
        <v>4324.8000000000002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7" t="s">
        <v>110</v>
      </c>
      <c r="BK150" s="175">
        <f>ROUND(I150*H150,2)</f>
        <v>4324.8000000000002</v>
      </c>
      <c r="BL150" s="17" t="s">
        <v>157</v>
      </c>
      <c r="BM150" s="174" t="s">
        <v>202</v>
      </c>
    </row>
    <row r="151" s="13" customFormat="1">
      <c r="A151" s="13"/>
      <c r="B151" s="176"/>
      <c r="C151" s="13"/>
      <c r="D151" s="177" t="s">
        <v>159</v>
      </c>
      <c r="E151" s="178" t="s">
        <v>1</v>
      </c>
      <c r="F151" s="179" t="s">
        <v>190</v>
      </c>
      <c r="G151" s="13"/>
      <c r="H151" s="180">
        <v>5.2999999999999998</v>
      </c>
      <c r="I151" s="13"/>
      <c r="J151" s="13"/>
      <c r="K151" s="13"/>
      <c r="L151" s="176"/>
      <c r="M151" s="181"/>
      <c r="N151" s="182"/>
      <c r="O151" s="182"/>
      <c r="P151" s="182"/>
      <c r="Q151" s="182"/>
      <c r="R151" s="182"/>
      <c r="S151" s="182"/>
      <c r="T151" s="18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8" t="s">
        <v>159</v>
      </c>
      <c r="AU151" s="178" t="s">
        <v>110</v>
      </c>
      <c r="AV151" s="13" t="s">
        <v>110</v>
      </c>
      <c r="AW151" s="13" t="s">
        <v>33</v>
      </c>
      <c r="AX151" s="13" t="s">
        <v>87</v>
      </c>
      <c r="AY151" s="178" t="s">
        <v>149</v>
      </c>
    </row>
    <row r="152" s="12" customFormat="1" ht="25.92" customHeight="1">
      <c r="A152" s="12"/>
      <c r="B152" s="150"/>
      <c r="C152" s="12"/>
      <c r="D152" s="151" t="s">
        <v>78</v>
      </c>
      <c r="E152" s="152" t="s">
        <v>203</v>
      </c>
      <c r="F152" s="152" t="s">
        <v>204</v>
      </c>
      <c r="G152" s="12"/>
      <c r="H152" s="12"/>
      <c r="I152" s="12"/>
      <c r="J152" s="153">
        <f>BK152</f>
        <v>17343.669999999998</v>
      </c>
      <c r="K152" s="12"/>
      <c r="L152" s="150"/>
      <c r="M152" s="154"/>
      <c r="N152" s="155"/>
      <c r="O152" s="155"/>
      <c r="P152" s="156">
        <f>P153+P162+P167+P172+P177+P182+P183</f>
        <v>32.511519999999997</v>
      </c>
      <c r="Q152" s="155"/>
      <c r="R152" s="156">
        <f>R153+R162+R167+R172+R177+R182+R183</f>
        <v>0.18628</v>
      </c>
      <c r="S152" s="155"/>
      <c r="T152" s="157">
        <f>T153+T162+T167+T172+T177+T182+T183</f>
        <v>1.4404528000000001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1" t="s">
        <v>110</v>
      </c>
      <c r="AT152" s="158" t="s">
        <v>78</v>
      </c>
      <c r="AU152" s="158" t="s">
        <v>79</v>
      </c>
      <c r="AY152" s="151" t="s">
        <v>149</v>
      </c>
      <c r="BK152" s="159">
        <f>BK153+BK162+BK167+BK172+BK177+BK182+BK183</f>
        <v>17343.669999999998</v>
      </c>
    </row>
    <row r="153" s="12" customFormat="1" ht="22.8" customHeight="1">
      <c r="A153" s="12"/>
      <c r="B153" s="150"/>
      <c r="C153" s="12"/>
      <c r="D153" s="151" t="s">
        <v>78</v>
      </c>
      <c r="E153" s="160" t="s">
        <v>205</v>
      </c>
      <c r="F153" s="160" t="s">
        <v>206</v>
      </c>
      <c r="G153" s="12"/>
      <c r="H153" s="12"/>
      <c r="I153" s="12"/>
      <c r="J153" s="161">
        <f>BK153</f>
        <v>515.10000000000002</v>
      </c>
      <c r="K153" s="12"/>
      <c r="L153" s="150"/>
      <c r="M153" s="154"/>
      <c r="N153" s="155"/>
      <c r="O153" s="155"/>
      <c r="P153" s="156">
        <f>SUM(P154:P161)</f>
        <v>1.1059999999999999</v>
      </c>
      <c r="Q153" s="155"/>
      <c r="R153" s="156">
        <f>SUM(R154:R161)</f>
        <v>0</v>
      </c>
      <c r="S153" s="155"/>
      <c r="T153" s="157">
        <f>SUM(T154:T161)</f>
        <v>0.080310000000000006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1" t="s">
        <v>110</v>
      </c>
      <c r="AT153" s="158" t="s">
        <v>78</v>
      </c>
      <c r="AU153" s="158" t="s">
        <v>87</v>
      </c>
      <c r="AY153" s="151" t="s">
        <v>149</v>
      </c>
      <c r="BK153" s="159">
        <f>SUM(BK154:BK161)</f>
        <v>515.10000000000002</v>
      </c>
    </row>
    <row r="154" s="2" customFormat="1" ht="16.5" customHeight="1">
      <c r="A154" s="30"/>
      <c r="B154" s="162"/>
      <c r="C154" s="163" t="s">
        <v>92</v>
      </c>
      <c r="D154" s="164" t="s">
        <v>152</v>
      </c>
      <c r="E154" s="165" t="s">
        <v>207</v>
      </c>
      <c r="F154" s="166" t="s">
        <v>208</v>
      </c>
      <c r="G154" s="167" t="s">
        <v>209</v>
      </c>
      <c r="H154" s="168">
        <v>1</v>
      </c>
      <c r="I154" s="169">
        <v>217</v>
      </c>
      <c r="J154" s="169">
        <f>ROUND(I154*H154,2)</f>
        <v>217</v>
      </c>
      <c r="K154" s="166" t="s">
        <v>156</v>
      </c>
      <c r="L154" s="31"/>
      <c r="M154" s="170" t="s">
        <v>1</v>
      </c>
      <c r="N154" s="171" t="s">
        <v>45</v>
      </c>
      <c r="O154" s="172">
        <v>0.46500000000000002</v>
      </c>
      <c r="P154" s="172">
        <f>O154*H154</f>
        <v>0.46500000000000002</v>
      </c>
      <c r="Q154" s="172">
        <v>0</v>
      </c>
      <c r="R154" s="172">
        <f>Q154*H154</f>
        <v>0</v>
      </c>
      <c r="S154" s="172">
        <v>0.0091999999999999998</v>
      </c>
      <c r="T154" s="173">
        <f>S154*H154</f>
        <v>0.0091999999999999998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4" t="s">
        <v>210</v>
      </c>
      <c r="AT154" s="174" t="s">
        <v>152</v>
      </c>
      <c r="AU154" s="174" t="s">
        <v>110</v>
      </c>
      <c r="AY154" s="17" t="s">
        <v>149</v>
      </c>
      <c r="BE154" s="175">
        <f>IF(N154="základní",J154,0)</f>
        <v>0</v>
      </c>
      <c r="BF154" s="175">
        <f>IF(N154="snížená",J154,0)</f>
        <v>217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7" t="s">
        <v>110</v>
      </c>
      <c r="BK154" s="175">
        <f>ROUND(I154*H154,2)</f>
        <v>217</v>
      </c>
      <c r="BL154" s="17" t="s">
        <v>210</v>
      </c>
      <c r="BM154" s="174" t="s">
        <v>211</v>
      </c>
    </row>
    <row r="155" s="13" customFormat="1">
      <c r="A155" s="13"/>
      <c r="B155" s="176"/>
      <c r="C155" s="13"/>
      <c r="D155" s="177" t="s">
        <v>159</v>
      </c>
      <c r="E155" s="178" t="s">
        <v>1</v>
      </c>
      <c r="F155" s="179" t="s">
        <v>212</v>
      </c>
      <c r="G155" s="13"/>
      <c r="H155" s="180">
        <v>1</v>
      </c>
      <c r="I155" s="13"/>
      <c r="J155" s="13"/>
      <c r="K155" s="13"/>
      <c r="L155" s="176"/>
      <c r="M155" s="181"/>
      <c r="N155" s="182"/>
      <c r="O155" s="182"/>
      <c r="P155" s="182"/>
      <c r="Q155" s="182"/>
      <c r="R155" s="182"/>
      <c r="S155" s="182"/>
      <c r="T155" s="18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159</v>
      </c>
      <c r="AU155" s="178" t="s">
        <v>110</v>
      </c>
      <c r="AV155" s="13" t="s">
        <v>110</v>
      </c>
      <c r="AW155" s="13" t="s">
        <v>33</v>
      </c>
      <c r="AX155" s="13" t="s">
        <v>87</v>
      </c>
      <c r="AY155" s="178" t="s">
        <v>149</v>
      </c>
    </row>
    <row r="156" s="2" customFormat="1" ht="16.5" customHeight="1">
      <c r="A156" s="30"/>
      <c r="B156" s="162"/>
      <c r="C156" s="163" t="s">
        <v>213</v>
      </c>
      <c r="D156" s="164" t="s">
        <v>152</v>
      </c>
      <c r="E156" s="165" t="s">
        <v>214</v>
      </c>
      <c r="F156" s="166" t="s">
        <v>215</v>
      </c>
      <c r="G156" s="167" t="s">
        <v>209</v>
      </c>
      <c r="H156" s="168">
        <v>1</v>
      </c>
      <c r="I156" s="169">
        <v>144</v>
      </c>
      <c r="J156" s="169">
        <f>ROUND(I156*H156,2)</f>
        <v>144</v>
      </c>
      <c r="K156" s="166" t="s">
        <v>216</v>
      </c>
      <c r="L156" s="31"/>
      <c r="M156" s="170" t="s">
        <v>1</v>
      </c>
      <c r="N156" s="171" t="s">
        <v>45</v>
      </c>
      <c r="O156" s="172">
        <v>0.31</v>
      </c>
      <c r="P156" s="172">
        <f>O156*H156</f>
        <v>0.31</v>
      </c>
      <c r="Q156" s="172">
        <v>0</v>
      </c>
      <c r="R156" s="172">
        <f>Q156*H156</f>
        <v>0</v>
      </c>
      <c r="S156" s="172">
        <v>0.067000000000000004</v>
      </c>
      <c r="T156" s="173">
        <f>S156*H156</f>
        <v>0.067000000000000004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4" t="s">
        <v>210</v>
      </c>
      <c r="AT156" s="174" t="s">
        <v>152</v>
      </c>
      <c r="AU156" s="174" t="s">
        <v>110</v>
      </c>
      <c r="AY156" s="17" t="s">
        <v>149</v>
      </c>
      <c r="BE156" s="175">
        <f>IF(N156="základní",J156,0)</f>
        <v>0</v>
      </c>
      <c r="BF156" s="175">
        <f>IF(N156="snížená",J156,0)</f>
        <v>144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7" t="s">
        <v>110</v>
      </c>
      <c r="BK156" s="175">
        <f>ROUND(I156*H156,2)</f>
        <v>144</v>
      </c>
      <c r="BL156" s="17" t="s">
        <v>210</v>
      </c>
      <c r="BM156" s="174" t="s">
        <v>217</v>
      </c>
    </row>
    <row r="157" s="13" customFormat="1">
      <c r="A157" s="13"/>
      <c r="B157" s="176"/>
      <c r="C157" s="13"/>
      <c r="D157" s="177" t="s">
        <v>159</v>
      </c>
      <c r="E157" s="178" t="s">
        <v>1</v>
      </c>
      <c r="F157" s="179" t="s">
        <v>218</v>
      </c>
      <c r="G157" s="13"/>
      <c r="H157" s="180">
        <v>1</v>
      </c>
      <c r="I157" s="13"/>
      <c r="J157" s="13"/>
      <c r="K157" s="13"/>
      <c r="L157" s="176"/>
      <c r="M157" s="181"/>
      <c r="N157" s="182"/>
      <c r="O157" s="182"/>
      <c r="P157" s="182"/>
      <c r="Q157" s="182"/>
      <c r="R157" s="182"/>
      <c r="S157" s="182"/>
      <c r="T157" s="18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8" t="s">
        <v>159</v>
      </c>
      <c r="AU157" s="178" t="s">
        <v>110</v>
      </c>
      <c r="AV157" s="13" t="s">
        <v>110</v>
      </c>
      <c r="AW157" s="13" t="s">
        <v>33</v>
      </c>
      <c r="AX157" s="13" t="s">
        <v>87</v>
      </c>
      <c r="AY157" s="178" t="s">
        <v>149</v>
      </c>
    </row>
    <row r="158" s="2" customFormat="1" ht="16.5" customHeight="1">
      <c r="A158" s="30"/>
      <c r="B158" s="162"/>
      <c r="C158" s="163" t="s">
        <v>8</v>
      </c>
      <c r="D158" s="164" t="s">
        <v>152</v>
      </c>
      <c r="E158" s="165" t="s">
        <v>219</v>
      </c>
      <c r="F158" s="166" t="s">
        <v>220</v>
      </c>
      <c r="G158" s="167" t="s">
        <v>209</v>
      </c>
      <c r="H158" s="168">
        <v>1</v>
      </c>
      <c r="I158" s="169">
        <v>101</v>
      </c>
      <c r="J158" s="169">
        <f>ROUND(I158*H158,2)</f>
        <v>101</v>
      </c>
      <c r="K158" s="166" t="s">
        <v>156</v>
      </c>
      <c r="L158" s="31"/>
      <c r="M158" s="170" t="s">
        <v>1</v>
      </c>
      <c r="N158" s="171" t="s">
        <v>45</v>
      </c>
      <c r="O158" s="172">
        <v>0.217</v>
      </c>
      <c r="P158" s="172">
        <f>O158*H158</f>
        <v>0.217</v>
      </c>
      <c r="Q158" s="172">
        <v>0</v>
      </c>
      <c r="R158" s="172">
        <f>Q158*H158</f>
        <v>0</v>
      </c>
      <c r="S158" s="172">
        <v>0.00156</v>
      </c>
      <c r="T158" s="173">
        <f>S158*H158</f>
        <v>0.00156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4" t="s">
        <v>210</v>
      </c>
      <c r="AT158" s="174" t="s">
        <v>152</v>
      </c>
      <c r="AU158" s="174" t="s">
        <v>110</v>
      </c>
      <c r="AY158" s="17" t="s">
        <v>149</v>
      </c>
      <c r="BE158" s="175">
        <f>IF(N158="základní",J158,0)</f>
        <v>0</v>
      </c>
      <c r="BF158" s="175">
        <f>IF(N158="snížená",J158,0)</f>
        <v>101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7" t="s">
        <v>110</v>
      </c>
      <c r="BK158" s="175">
        <f>ROUND(I158*H158,2)</f>
        <v>101</v>
      </c>
      <c r="BL158" s="17" t="s">
        <v>210</v>
      </c>
      <c r="BM158" s="174" t="s">
        <v>221</v>
      </c>
    </row>
    <row r="159" s="13" customFormat="1">
      <c r="A159" s="13"/>
      <c r="B159" s="176"/>
      <c r="C159" s="13"/>
      <c r="D159" s="177" t="s">
        <v>159</v>
      </c>
      <c r="E159" s="178" t="s">
        <v>1</v>
      </c>
      <c r="F159" s="179" t="s">
        <v>212</v>
      </c>
      <c r="G159" s="13"/>
      <c r="H159" s="180">
        <v>1</v>
      </c>
      <c r="I159" s="13"/>
      <c r="J159" s="13"/>
      <c r="K159" s="13"/>
      <c r="L159" s="176"/>
      <c r="M159" s="181"/>
      <c r="N159" s="182"/>
      <c r="O159" s="182"/>
      <c r="P159" s="182"/>
      <c r="Q159" s="182"/>
      <c r="R159" s="182"/>
      <c r="S159" s="182"/>
      <c r="T159" s="18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8" t="s">
        <v>159</v>
      </c>
      <c r="AU159" s="178" t="s">
        <v>110</v>
      </c>
      <c r="AV159" s="13" t="s">
        <v>110</v>
      </c>
      <c r="AW159" s="13" t="s">
        <v>33</v>
      </c>
      <c r="AX159" s="13" t="s">
        <v>87</v>
      </c>
      <c r="AY159" s="178" t="s">
        <v>149</v>
      </c>
    </row>
    <row r="160" s="2" customFormat="1" ht="16.5" customHeight="1">
      <c r="A160" s="30"/>
      <c r="B160" s="162"/>
      <c r="C160" s="163" t="s">
        <v>95</v>
      </c>
      <c r="D160" s="164" t="s">
        <v>152</v>
      </c>
      <c r="E160" s="165" t="s">
        <v>222</v>
      </c>
      <c r="F160" s="166" t="s">
        <v>223</v>
      </c>
      <c r="G160" s="167" t="s">
        <v>224</v>
      </c>
      <c r="H160" s="168">
        <v>3</v>
      </c>
      <c r="I160" s="169">
        <v>17.699999999999999</v>
      </c>
      <c r="J160" s="169">
        <f>ROUND(I160*H160,2)</f>
        <v>53.100000000000001</v>
      </c>
      <c r="K160" s="166" t="s">
        <v>156</v>
      </c>
      <c r="L160" s="31"/>
      <c r="M160" s="170" t="s">
        <v>1</v>
      </c>
      <c r="N160" s="171" t="s">
        <v>45</v>
      </c>
      <c r="O160" s="172">
        <v>0.037999999999999999</v>
      </c>
      <c r="P160" s="172">
        <f>O160*H160</f>
        <v>0.11399999999999999</v>
      </c>
      <c r="Q160" s="172">
        <v>0</v>
      </c>
      <c r="R160" s="172">
        <f>Q160*H160</f>
        <v>0</v>
      </c>
      <c r="S160" s="172">
        <v>0.00084999999999999995</v>
      </c>
      <c r="T160" s="173">
        <f>S160*H160</f>
        <v>0.0025499999999999997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4" t="s">
        <v>210</v>
      </c>
      <c r="AT160" s="174" t="s">
        <v>152</v>
      </c>
      <c r="AU160" s="174" t="s">
        <v>110</v>
      </c>
      <c r="AY160" s="17" t="s">
        <v>149</v>
      </c>
      <c r="BE160" s="175">
        <f>IF(N160="základní",J160,0)</f>
        <v>0</v>
      </c>
      <c r="BF160" s="175">
        <f>IF(N160="snížená",J160,0)</f>
        <v>53.100000000000001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7" t="s">
        <v>110</v>
      </c>
      <c r="BK160" s="175">
        <f>ROUND(I160*H160,2)</f>
        <v>53.100000000000001</v>
      </c>
      <c r="BL160" s="17" t="s">
        <v>210</v>
      </c>
      <c r="BM160" s="174" t="s">
        <v>225</v>
      </c>
    </row>
    <row r="161" s="13" customFormat="1">
      <c r="A161" s="13"/>
      <c r="B161" s="176"/>
      <c r="C161" s="13"/>
      <c r="D161" s="177" t="s">
        <v>159</v>
      </c>
      <c r="E161" s="178" t="s">
        <v>1</v>
      </c>
      <c r="F161" s="179" t="s">
        <v>226</v>
      </c>
      <c r="G161" s="13"/>
      <c r="H161" s="180">
        <v>3</v>
      </c>
      <c r="I161" s="13"/>
      <c r="J161" s="13"/>
      <c r="K161" s="13"/>
      <c r="L161" s="176"/>
      <c r="M161" s="181"/>
      <c r="N161" s="182"/>
      <c r="O161" s="182"/>
      <c r="P161" s="182"/>
      <c r="Q161" s="182"/>
      <c r="R161" s="182"/>
      <c r="S161" s="182"/>
      <c r="T161" s="18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8" t="s">
        <v>159</v>
      </c>
      <c r="AU161" s="178" t="s">
        <v>110</v>
      </c>
      <c r="AV161" s="13" t="s">
        <v>110</v>
      </c>
      <c r="AW161" s="13" t="s">
        <v>33</v>
      </c>
      <c r="AX161" s="13" t="s">
        <v>87</v>
      </c>
      <c r="AY161" s="178" t="s">
        <v>149</v>
      </c>
    </row>
    <row r="162" s="12" customFormat="1" ht="22.8" customHeight="1">
      <c r="A162" s="12"/>
      <c r="B162" s="150"/>
      <c r="C162" s="12"/>
      <c r="D162" s="151" t="s">
        <v>78</v>
      </c>
      <c r="E162" s="160" t="s">
        <v>227</v>
      </c>
      <c r="F162" s="160" t="s">
        <v>228</v>
      </c>
      <c r="G162" s="12"/>
      <c r="H162" s="12"/>
      <c r="I162" s="12"/>
      <c r="J162" s="161">
        <f>BK162</f>
        <v>1216</v>
      </c>
      <c r="K162" s="12"/>
      <c r="L162" s="150"/>
      <c r="M162" s="154"/>
      <c r="N162" s="155"/>
      <c r="O162" s="155"/>
      <c r="P162" s="156">
        <f>SUM(P163:P166)</f>
        <v>2.1200000000000001</v>
      </c>
      <c r="Q162" s="155"/>
      <c r="R162" s="156">
        <f>SUM(R163:R166)</f>
        <v>0.00040000000000000002</v>
      </c>
      <c r="S162" s="155"/>
      <c r="T162" s="157">
        <f>SUM(T163:T166)</f>
        <v>0.12465000000000001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1" t="s">
        <v>110</v>
      </c>
      <c r="AT162" s="158" t="s">
        <v>78</v>
      </c>
      <c r="AU162" s="158" t="s">
        <v>87</v>
      </c>
      <c r="AY162" s="151" t="s">
        <v>149</v>
      </c>
      <c r="BK162" s="159">
        <f>SUM(BK163:BK166)</f>
        <v>1216</v>
      </c>
    </row>
    <row r="163" s="2" customFormat="1" ht="16.5" customHeight="1">
      <c r="A163" s="30"/>
      <c r="B163" s="162"/>
      <c r="C163" s="163" t="s">
        <v>229</v>
      </c>
      <c r="D163" s="164" t="s">
        <v>152</v>
      </c>
      <c r="E163" s="165" t="s">
        <v>230</v>
      </c>
      <c r="F163" s="166" t="s">
        <v>231</v>
      </c>
      <c r="G163" s="167" t="s">
        <v>224</v>
      </c>
      <c r="H163" s="168">
        <v>5</v>
      </c>
      <c r="I163" s="169">
        <v>161</v>
      </c>
      <c r="J163" s="169">
        <f>ROUND(I163*H163,2)</f>
        <v>805</v>
      </c>
      <c r="K163" s="166" t="s">
        <v>156</v>
      </c>
      <c r="L163" s="31"/>
      <c r="M163" s="170" t="s">
        <v>1</v>
      </c>
      <c r="N163" s="171" t="s">
        <v>45</v>
      </c>
      <c r="O163" s="172">
        <v>0.26800000000000002</v>
      </c>
      <c r="P163" s="172">
        <f>O163*H163</f>
        <v>1.3400000000000001</v>
      </c>
      <c r="Q163" s="172">
        <v>8.0000000000000007E-05</v>
      </c>
      <c r="R163" s="172">
        <f>Q163*H163</f>
        <v>0.00040000000000000002</v>
      </c>
      <c r="S163" s="172">
        <v>0.024930000000000001</v>
      </c>
      <c r="T163" s="173">
        <f>S163*H163</f>
        <v>0.12465000000000001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74" t="s">
        <v>210</v>
      </c>
      <c r="AT163" s="174" t="s">
        <v>152</v>
      </c>
      <c r="AU163" s="174" t="s">
        <v>110</v>
      </c>
      <c r="AY163" s="17" t="s">
        <v>149</v>
      </c>
      <c r="BE163" s="175">
        <f>IF(N163="základní",J163,0)</f>
        <v>0</v>
      </c>
      <c r="BF163" s="175">
        <f>IF(N163="snížená",J163,0)</f>
        <v>805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7" t="s">
        <v>110</v>
      </c>
      <c r="BK163" s="175">
        <f>ROUND(I163*H163,2)</f>
        <v>805</v>
      </c>
      <c r="BL163" s="17" t="s">
        <v>210</v>
      </c>
      <c r="BM163" s="174" t="s">
        <v>232</v>
      </c>
    </row>
    <row r="164" s="13" customFormat="1">
      <c r="A164" s="13"/>
      <c r="B164" s="176"/>
      <c r="C164" s="13"/>
      <c r="D164" s="177" t="s">
        <v>159</v>
      </c>
      <c r="E164" s="178" t="s">
        <v>1</v>
      </c>
      <c r="F164" s="179" t="s">
        <v>233</v>
      </c>
      <c r="G164" s="13"/>
      <c r="H164" s="180">
        <v>5</v>
      </c>
      <c r="I164" s="13"/>
      <c r="J164" s="13"/>
      <c r="K164" s="13"/>
      <c r="L164" s="176"/>
      <c r="M164" s="181"/>
      <c r="N164" s="182"/>
      <c r="O164" s="182"/>
      <c r="P164" s="182"/>
      <c r="Q164" s="182"/>
      <c r="R164" s="182"/>
      <c r="S164" s="182"/>
      <c r="T164" s="18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8" t="s">
        <v>159</v>
      </c>
      <c r="AU164" s="178" t="s">
        <v>110</v>
      </c>
      <c r="AV164" s="13" t="s">
        <v>110</v>
      </c>
      <c r="AW164" s="13" t="s">
        <v>33</v>
      </c>
      <c r="AX164" s="13" t="s">
        <v>87</v>
      </c>
      <c r="AY164" s="178" t="s">
        <v>149</v>
      </c>
    </row>
    <row r="165" s="2" customFormat="1" ht="16.5" customHeight="1">
      <c r="A165" s="30"/>
      <c r="B165" s="162"/>
      <c r="C165" s="163" t="s">
        <v>234</v>
      </c>
      <c r="D165" s="164" t="s">
        <v>152</v>
      </c>
      <c r="E165" s="165" t="s">
        <v>235</v>
      </c>
      <c r="F165" s="166" t="s">
        <v>236</v>
      </c>
      <c r="G165" s="167" t="s">
        <v>163</v>
      </c>
      <c r="H165" s="168">
        <v>15</v>
      </c>
      <c r="I165" s="169">
        <v>27.399999999999999</v>
      </c>
      <c r="J165" s="169">
        <f>ROUND(I165*H165,2)</f>
        <v>411</v>
      </c>
      <c r="K165" s="166" t="s">
        <v>156</v>
      </c>
      <c r="L165" s="31"/>
      <c r="M165" s="170" t="s">
        <v>1</v>
      </c>
      <c r="N165" s="171" t="s">
        <v>45</v>
      </c>
      <c r="O165" s="172">
        <v>0.051999999999999998</v>
      </c>
      <c r="P165" s="172">
        <f>O165*H165</f>
        <v>0.77999999999999992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74" t="s">
        <v>210</v>
      </c>
      <c r="AT165" s="174" t="s">
        <v>152</v>
      </c>
      <c r="AU165" s="174" t="s">
        <v>110</v>
      </c>
      <c r="AY165" s="17" t="s">
        <v>149</v>
      </c>
      <c r="BE165" s="175">
        <f>IF(N165="základní",J165,0)</f>
        <v>0</v>
      </c>
      <c r="BF165" s="175">
        <f>IF(N165="snížená",J165,0)</f>
        <v>411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7" t="s">
        <v>110</v>
      </c>
      <c r="BK165" s="175">
        <f>ROUND(I165*H165,2)</f>
        <v>411</v>
      </c>
      <c r="BL165" s="17" t="s">
        <v>210</v>
      </c>
      <c r="BM165" s="174" t="s">
        <v>237</v>
      </c>
    </row>
    <row r="166" s="13" customFormat="1">
      <c r="A166" s="13"/>
      <c r="B166" s="176"/>
      <c r="C166" s="13"/>
      <c r="D166" s="177" t="s">
        <v>159</v>
      </c>
      <c r="E166" s="178" t="s">
        <v>1</v>
      </c>
      <c r="F166" s="179" t="s">
        <v>234</v>
      </c>
      <c r="G166" s="13"/>
      <c r="H166" s="180">
        <v>15</v>
      </c>
      <c r="I166" s="13"/>
      <c r="J166" s="13"/>
      <c r="K166" s="13"/>
      <c r="L166" s="176"/>
      <c r="M166" s="181"/>
      <c r="N166" s="182"/>
      <c r="O166" s="182"/>
      <c r="P166" s="182"/>
      <c r="Q166" s="182"/>
      <c r="R166" s="182"/>
      <c r="S166" s="182"/>
      <c r="T166" s="18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8" t="s">
        <v>159</v>
      </c>
      <c r="AU166" s="178" t="s">
        <v>110</v>
      </c>
      <c r="AV166" s="13" t="s">
        <v>110</v>
      </c>
      <c r="AW166" s="13" t="s">
        <v>33</v>
      </c>
      <c r="AX166" s="13" t="s">
        <v>87</v>
      </c>
      <c r="AY166" s="178" t="s">
        <v>149</v>
      </c>
    </row>
    <row r="167" s="12" customFormat="1" ht="22.8" customHeight="1">
      <c r="A167" s="12"/>
      <c r="B167" s="150"/>
      <c r="C167" s="12"/>
      <c r="D167" s="151" t="s">
        <v>78</v>
      </c>
      <c r="E167" s="160" t="s">
        <v>238</v>
      </c>
      <c r="F167" s="160" t="s">
        <v>239</v>
      </c>
      <c r="G167" s="12"/>
      <c r="H167" s="12"/>
      <c r="I167" s="12"/>
      <c r="J167" s="161">
        <f>BK167</f>
        <v>477.10000000000002</v>
      </c>
      <c r="K167" s="12"/>
      <c r="L167" s="150"/>
      <c r="M167" s="154"/>
      <c r="N167" s="155"/>
      <c r="O167" s="155"/>
      <c r="P167" s="156">
        <f>SUM(P168:P171)</f>
        <v>1</v>
      </c>
      <c r="Q167" s="155"/>
      <c r="R167" s="156">
        <f>SUM(R168:R171)</f>
        <v>0</v>
      </c>
      <c r="S167" s="155"/>
      <c r="T167" s="157">
        <f>SUM(T168:T171)</f>
        <v>0.19799999999999998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1" t="s">
        <v>110</v>
      </c>
      <c r="AT167" s="158" t="s">
        <v>78</v>
      </c>
      <c r="AU167" s="158" t="s">
        <v>87</v>
      </c>
      <c r="AY167" s="151" t="s">
        <v>149</v>
      </c>
      <c r="BK167" s="159">
        <f>SUM(BK168:BK171)</f>
        <v>477.10000000000002</v>
      </c>
    </row>
    <row r="168" s="2" customFormat="1" ht="16.5" customHeight="1">
      <c r="A168" s="30"/>
      <c r="B168" s="162"/>
      <c r="C168" s="163" t="s">
        <v>210</v>
      </c>
      <c r="D168" s="164" t="s">
        <v>152</v>
      </c>
      <c r="E168" s="165" t="s">
        <v>240</v>
      </c>
      <c r="F168" s="166" t="s">
        <v>241</v>
      </c>
      <c r="G168" s="167" t="s">
        <v>224</v>
      </c>
      <c r="H168" s="168">
        <v>1</v>
      </c>
      <c r="I168" s="169">
        <v>35.100000000000001</v>
      </c>
      <c r="J168" s="169">
        <f>ROUND(I168*H168,2)</f>
        <v>35.100000000000001</v>
      </c>
      <c r="K168" s="166" t="s">
        <v>156</v>
      </c>
      <c r="L168" s="31"/>
      <c r="M168" s="170" t="s">
        <v>1</v>
      </c>
      <c r="N168" s="171" t="s">
        <v>45</v>
      </c>
      <c r="O168" s="172">
        <v>0.050000000000000003</v>
      </c>
      <c r="P168" s="172">
        <f>O168*H168</f>
        <v>0.050000000000000003</v>
      </c>
      <c r="Q168" s="172">
        <v>0</v>
      </c>
      <c r="R168" s="172">
        <f>Q168*H168</f>
        <v>0</v>
      </c>
      <c r="S168" s="172">
        <v>0.024</v>
      </c>
      <c r="T168" s="173">
        <f>S168*H168</f>
        <v>0.024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4" t="s">
        <v>210</v>
      </c>
      <c r="AT168" s="174" t="s">
        <v>152</v>
      </c>
      <c r="AU168" s="174" t="s">
        <v>110</v>
      </c>
      <c r="AY168" s="17" t="s">
        <v>149</v>
      </c>
      <c r="BE168" s="175">
        <f>IF(N168="základní",J168,0)</f>
        <v>0</v>
      </c>
      <c r="BF168" s="175">
        <f>IF(N168="snížená",J168,0)</f>
        <v>35.100000000000001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7" t="s">
        <v>110</v>
      </c>
      <c r="BK168" s="175">
        <f>ROUND(I168*H168,2)</f>
        <v>35.100000000000001</v>
      </c>
      <c r="BL168" s="17" t="s">
        <v>210</v>
      </c>
      <c r="BM168" s="174" t="s">
        <v>242</v>
      </c>
    </row>
    <row r="169" s="13" customFormat="1">
      <c r="A169" s="13"/>
      <c r="B169" s="176"/>
      <c r="C169" s="13"/>
      <c r="D169" s="177" t="s">
        <v>159</v>
      </c>
      <c r="E169" s="178" t="s">
        <v>1</v>
      </c>
      <c r="F169" s="179" t="s">
        <v>243</v>
      </c>
      <c r="G169" s="13"/>
      <c r="H169" s="180">
        <v>1</v>
      </c>
      <c r="I169" s="13"/>
      <c r="J169" s="13"/>
      <c r="K169" s="13"/>
      <c r="L169" s="176"/>
      <c r="M169" s="181"/>
      <c r="N169" s="182"/>
      <c r="O169" s="182"/>
      <c r="P169" s="182"/>
      <c r="Q169" s="182"/>
      <c r="R169" s="182"/>
      <c r="S169" s="182"/>
      <c r="T169" s="18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8" t="s">
        <v>159</v>
      </c>
      <c r="AU169" s="178" t="s">
        <v>110</v>
      </c>
      <c r="AV169" s="13" t="s">
        <v>110</v>
      </c>
      <c r="AW169" s="13" t="s">
        <v>33</v>
      </c>
      <c r="AX169" s="13" t="s">
        <v>87</v>
      </c>
      <c r="AY169" s="178" t="s">
        <v>149</v>
      </c>
    </row>
    <row r="170" s="2" customFormat="1" ht="16.5" customHeight="1">
      <c r="A170" s="30"/>
      <c r="B170" s="162"/>
      <c r="C170" s="163" t="s">
        <v>98</v>
      </c>
      <c r="D170" s="164" t="s">
        <v>152</v>
      </c>
      <c r="E170" s="165" t="s">
        <v>244</v>
      </c>
      <c r="F170" s="166" t="s">
        <v>245</v>
      </c>
      <c r="G170" s="167" t="s">
        <v>224</v>
      </c>
      <c r="H170" s="168">
        <v>1</v>
      </c>
      <c r="I170" s="169">
        <v>442</v>
      </c>
      <c r="J170" s="169">
        <f>ROUND(I170*H170,2)</f>
        <v>442</v>
      </c>
      <c r="K170" s="166" t="s">
        <v>156</v>
      </c>
      <c r="L170" s="31"/>
      <c r="M170" s="170" t="s">
        <v>1</v>
      </c>
      <c r="N170" s="171" t="s">
        <v>45</v>
      </c>
      <c r="O170" s="172">
        <v>0.94999999999999996</v>
      </c>
      <c r="P170" s="172">
        <f>O170*H170</f>
        <v>0.94999999999999996</v>
      </c>
      <c r="Q170" s="172">
        <v>0</v>
      </c>
      <c r="R170" s="172">
        <f>Q170*H170</f>
        <v>0</v>
      </c>
      <c r="S170" s="172">
        <v>0.17399999999999999</v>
      </c>
      <c r="T170" s="173">
        <f>S170*H170</f>
        <v>0.17399999999999999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4" t="s">
        <v>210</v>
      </c>
      <c r="AT170" s="174" t="s">
        <v>152</v>
      </c>
      <c r="AU170" s="174" t="s">
        <v>110</v>
      </c>
      <c r="AY170" s="17" t="s">
        <v>149</v>
      </c>
      <c r="BE170" s="175">
        <f>IF(N170="základní",J170,0)</f>
        <v>0</v>
      </c>
      <c r="BF170" s="175">
        <f>IF(N170="snížená",J170,0)</f>
        <v>442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7" t="s">
        <v>110</v>
      </c>
      <c r="BK170" s="175">
        <f>ROUND(I170*H170,2)</f>
        <v>442</v>
      </c>
      <c r="BL170" s="17" t="s">
        <v>210</v>
      </c>
      <c r="BM170" s="174" t="s">
        <v>246</v>
      </c>
    </row>
    <row r="171" s="13" customFormat="1">
      <c r="A171" s="13"/>
      <c r="B171" s="176"/>
      <c r="C171" s="13"/>
      <c r="D171" s="177" t="s">
        <v>159</v>
      </c>
      <c r="E171" s="178" t="s">
        <v>1</v>
      </c>
      <c r="F171" s="179" t="s">
        <v>247</v>
      </c>
      <c r="G171" s="13"/>
      <c r="H171" s="180">
        <v>1</v>
      </c>
      <c r="I171" s="13"/>
      <c r="J171" s="13"/>
      <c r="K171" s="13"/>
      <c r="L171" s="176"/>
      <c r="M171" s="181"/>
      <c r="N171" s="182"/>
      <c r="O171" s="182"/>
      <c r="P171" s="182"/>
      <c r="Q171" s="182"/>
      <c r="R171" s="182"/>
      <c r="S171" s="182"/>
      <c r="T171" s="18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8" t="s">
        <v>159</v>
      </c>
      <c r="AU171" s="178" t="s">
        <v>110</v>
      </c>
      <c r="AV171" s="13" t="s">
        <v>110</v>
      </c>
      <c r="AW171" s="13" t="s">
        <v>33</v>
      </c>
      <c r="AX171" s="13" t="s">
        <v>87</v>
      </c>
      <c r="AY171" s="178" t="s">
        <v>149</v>
      </c>
    </row>
    <row r="172" s="12" customFormat="1" ht="22.8" customHeight="1">
      <c r="A172" s="12"/>
      <c r="B172" s="150"/>
      <c r="C172" s="12"/>
      <c r="D172" s="151" t="s">
        <v>78</v>
      </c>
      <c r="E172" s="160" t="s">
        <v>248</v>
      </c>
      <c r="F172" s="160" t="s">
        <v>249</v>
      </c>
      <c r="G172" s="12"/>
      <c r="H172" s="12"/>
      <c r="I172" s="12"/>
      <c r="J172" s="161">
        <f>BK172</f>
        <v>3318.1800000000003</v>
      </c>
      <c r="K172" s="12"/>
      <c r="L172" s="150"/>
      <c r="M172" s="154"/>
      <c r="N172" s="155"/>
      <c r="O172" s="155"/>
      <c r="P172" s="156">
        <f>SUM(P173:P176)</f>
        <v>7.1418999999999997</v>
      </c>
      <c r="Q172" s="155"/>
      <c r="R172" s="156">
        <f>SUM(R173:R176)</f>
        <v>0</v>
      </c>
      <c r="S172" s="155"/>
      <c r="T172" s="157">
        <f>SUM(T173:T176)</f>
        <v>0.89659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1" t="s">
        <v>110</v>
      </c>
      <c r="AT172" s="158" t="s">
        <v>78</v>
      </c>
      <c r="AU172" s="158" t="s">
        <v>87</v>
      </c>
      <c r="AY172" s="151" t="s">
        <v>149</v>
      </c>
      <c r="BK172" s="159">
        <f>SUM(BK173:BK176)</f>
        <v>3318.1800000000003</v>
      </c>
    </row>
    <row r="173" s="2" customFormat="1" ht="16.5" customHeight="1">
      <c r="A173" s="30"/>
      <c r="B173" s="162"/>
      <c r="C173" s="163" t="s">
        <v>250</v>
      </c>
      <c r="D173" s="164" t="s">
        <v>152</v>
      </c>
      <c r="E173" s="165" t="s">
        <v>251</v>
      </c>
      <c r="F173" s="166" t="s">
        <v>252</v>
      </c>
      <c r="G173" s="167" t="s">
        <v>253</v>
      </c>
      <c r="H173" s="168">
        <v>22.800000000000001</v>
      </c>
      <c r="I173" s="169">
        <v>32.100000000000001</v>
      </c>
      <c r="J173" s="169">
        <f>ROUND(I173*H173,2)</f>
        <v>731.88</v>
      </c>
      <c r="K173" s="166" t="s">
        <v>156</v>
      </c>
      <c r="L173" s="31"/>
      <c r="M173" s="170" t="s">
        <v>1</v>
      </c>
      <c r="N173" s="171" t="s">
        <v>45</v>
      </c>
      <c r="O173" s="172">
        <v>0.069000000000000006</v>
      </c>
      <c r="P173" s="172">
        <f>O173*H173</f>
        <v>1.5732000000000002</v>
      </c>
      <c r="Q173" s="172">
        <v>0</v>
      </c>
      <c r="R173" s="172">
        <f>Q173*H173</f>
        <v>0</v>
      </c>
      <c r="S173" s="172">
        <v>0.0032499999999999999</v>
      </c>
      <c r="T173" s="173">
        <f>S173*H173</f>
        <v>0.074099999999999999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74" t="s">
        <v>210</v>
      </c>
      <c r="AT173" s="174" t="s">
        <v>152</v>
      </c>
      <c r="AU173" s="174" t="s">
        <v>110</v>
      </c>
      <c r="AY173" s="17" t="s">
        <v>149</v>
      </c>
      <c r="BE173" s="175">
        <f>IF(N173="základní",J173,0)</f>
        <v>0</v>
      </c>
      <c r="BF173" s="175">
        <f>IF(N173="snížená",J173,0)</f>
        <v>731.88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7" t="s">
        <v>110</v>
      </c>
      <c r="BK173" s="175">
        <f>ROUND(I173*H173,2)</f>
        <v>731.88</v>
      </c>
      <c r="BL173" s="17" t="s">
        <v>210</v>
      </c>
      <c r="BM173" s="174" t="s">
        <v>254</v>
      </c>
    </row>
    <row r="174" s="13" customFormat="1">
      <c r="A174" s="13"/>
      <c r="B174" s="176"/>
      <c r="C174" s="13"/>
      <c r="D174" s="177" t="s">
        <v>159</v>
      </c>
      <c r="E174" s="178" t="s">
        <v>1</v>
      </c>
      <c r="F174" s="179" t="s">
        <v>255</v>
      </c>
      <c r="G174" s="13"/>
      <c r="H174" s="180">
        <v>22.800000000000001</v>
      </c>
      <c r="I174" s="13"/>
      <c r="J174" s="13"/>
      <c r="K174" s="13"/>
      <c r="L174" s="176"/>
      <c r="M174" s="181"/>
      <c r="N174" s="182"/>
      <c r="O174" s="182"/>
      <c r="P174" s="182"/>
      <c r="Q174" s="182"/>
      <c r="R174" s="182"/>
      <c r="S174" s="182"/>
      <c r="T174" s="18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78" t="s">
        <v>159</v>
      </c>
      <c r="AU174" s="178" t="s">
        <v>110</v>
      </c>
      <c r="AV174" s="13" t="s">
        <v>110</v>
      </c>
      <c r="AW174" s="13" t="s">
        <v>33</v>
      </c>
      <c r="AX174" s="13" t="s">
        <v>87</v>
      </c>
      <c r="AY174" s="178" t="s">
        <v>149</v>
      </c>
    </row>
    <row r="175" s="2" customFormat="1" ht="16.5" customHeight="1">
      <c r="A175" s="30"/>
      <c r="B175" s="162"/>
      <c r="C175" s="163" t="s">
        <v>101</v>
      </c>
      <c r="D175" s="164" t="s">
        <v>152</v>
      </c>
      <c r="E175" s="165" t="s">
        <v>256</v>
      </c>
      <c r="F175" s="166" t="s">
        <v>257</v>
      </c>
      <c r="G175" s="167" t="s">
        <v>163</v>
      </c>
      <c r="H175" s="168">
        <v>23.300000000000001</v>
      </c>
      <c r="I175" s="169">
        <v>111</v>
      </c>
      <c r="J175" s="169">
        <f>ROUND(I175*H175,2)</f>
        <v>2586.3000000000002</v>
      </c>
      <c r="K175" s="166" t="s">
        <v>156</v>
      </c>
      <c r="L175" s="31"/>
      <c r="M175" s="170" t="s">
        <v>1</v>
      </c>
      <c r="N175" s="171" t="s">
        <v>45</v>
      </c>
      <c r="O175" s="172">
        <v>0.23899999999999999</v>
      </c>
      <c r="P175" s="172">
        <f>O175*H175</f>
        <v>5.5686999999999998</v>
      </c>
      <c r="Q175" s="172">
        <v>0</v>
      </c>
      <c r="R175" s="172">
        <f>Q175*H175</f>
        <v>0</v>
      </c>
      <c r="S175" s="172">
        <v>0.035299999999999998</v>
      </c>
      <c r="T175" s="173">
        <f>S175*H175</f>
        <v>0.82248999999999994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74" t="s">
        <v>210</v>
      </c>
      <c r="AT175" s="174" t="s">
        <v>152</v>
      </c>
      <c r="AU175" s="174" t="s">
        <v>110</v>
      </c>
      <c r="AY175" s="17" t="s">
        <v>149</v>
      </c>
      <c r="BE175" s="175">
        <f>IF(N175="základní",J175,0)</f>
        <v>0</v>
      </c>
      <c r="BF175" s="175">
        <f>IF(N175="snížená",J175,0)</f>
        <v>2586.3000000000002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7" t="s">
        <v>110</v>
      </c>
      <c r="BK175" s="175">
        <f>ROUND(I175*H175,2)</f>
        <v>2586.3000000000002</v>
      </c>
      <c r="BL175" s="17" t="s">
        <v>210</v>
      </c>
      <c r="BM175" s="174" t="s">
        <v>258</v>
      </c>
    </row>
    <row r="176" s="13" customFormat="1">
      <c r="A176" s="13"/>
      <c r="B176" s="176"/>
      <c r="C176" s="13"/>
      <c r="D176" s="177" t="s">
        <v>159</v>
      </c>
      <c r="E176" s="178" t="s">
        <v>1</v>
      </c>
      <c r="F176" s="179" t="s">
        <v>259</v>
      </c>
      <c r="G176" s="13"/>
      <c r="H176" s="180">
        <v>23.300000000000001</v>
      </c>
      <c r="I176" s="13"/>
      <c r="J176" s="13"/>
      <c r="K176" s="13"/>
      <c r="L176" s="176"/>
      <c r="M176" s="181"/>
      <c r="N176" s="182"/>
      <c r="O176" s="182"/>
      <c r="P176" s="182"/>
      <c r="Q176" s="182"/>
      <c r="R176" s="182"/>
      <c r="S176" s="182"/>
      <c r="T176" s="18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78" t="s">
        <v>159</v>
      </c>
      <c r="AU176" s="178" t="s">
        <v>110</v>
      </c>
      <c r="AV176" s="13" t="s">
        <v>110</v>
      </c>
      <c r="AW176" s="13" t="s">
        <v>33</v>
      </c>
      <c r="AX176" s="13" t="s">
        <v>87</v>
      </c>
      <c r="AY176" s="178" t="s">
        <v>149</v>
      </c>
    </row>
    <row r="177" s="12" customFormat="1" ht="22.8" customHeight="1">
      <c r="A177" s="12"/>
      <c r="B177" s="150"/>
      <c r="C177" s="12"/>
      <c r="D177" s="151" t="s">
        <v>78</v>
      </c>
      <c r="E177" s="160" t="s">
        <v>260</v>
      </c>
      <c r="F177" s="160" t="s">
        <v>261</v>
      </c>
      <c r="G177" s="12"/>
      <c r="H177" s="12"/>
      <c r="I177" s="12"/>
      <c r="J177" s="161">
        <f>BK177</f>
        <v>4549.3800000000001</v>
      </c>
      <c r="K177" s="12"/>
      <c r="L177" s="150"/>
      <c r="M177" s="154"/>
      <c r="N177" s="155"/>
      <c r="O177" s="155"/>
      <c r="P177" s="156">
        <f>SUM(P178:P181)</f>
        <v>7.3885000000000005</v>
      </c>
      <c r="Q177" s="155"/>
      <c r="R177" s="156">
        <f>SUM(R178:R181)</f>
        <v>0</v>
      </c>
      <c r="S177" s="155"/>
      <c r="T177" s="157">
        <f>SUM(T178:T181)</f>
        <v>0.083279999999999993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51" t="s">
        <v>110</v>
      </c>
      <c r="AT177" s="158" t="s">
        <v>78</v>
      </c>
      <c r="AU177" s="158" t="s">
        <v>87</v>
      </c>
      <c r="AY177" s="151" t="s">
        <v>149</v>
      </c>
      <c r="BK177" s="159">
        <f>SUM(BK178:BK181)</f>
        <v>4549.3800000000001</v>
      </c>
    </row>
    <row r="178" s="2" customFormat="1" ht="16.5" customHeight="1">
      <c r="A178" s="30"/>
      <c r="B178" s="162"/>
      <c r="C178" s="163" t="s">
        <v>262</v>
      </c>
      <c r="D178" s="164" t="s">
        <v>152</v>
      </c>
      <c r="E178" s="165" t="s">
        <v>263</v>
      </c>
      <c r="F178" s="166" t="s">
        <v>264</v>
      </c>
      <c r="G178" s="167" t="s">
        <v>163</v>
      </c>
      <c r="H178" s="168">
        <v>24.5</v>
      </c>
      <c r="I178" s="169">
        <v>164</v>
      </c>
      <c r="J178" s="169">
        <f>ROUND(I178*H178,2)</f>
        <v>4018</v>
      </c>
      <c r="K178" s="166" t="s">
        <v>156</v>
      </c>
      <c r="L178" s="31"/>
      <c r="M178" s="170" t="s">
        <v>1</v>
      </c>
      <c r="N178" s="171" t="s">
        <v>45</v>
      </c>
      <c r="O178" s="172">
        <v>0.255</v>
      </c>
      <c r="P178" s="172">
        <f>O178*H178</f>
        <v>6.2475000000000005</v>
      </c>
      <c r="Q178" s="172">
        <v>0</v>
      </c>
      <c r="R178" s="172">
        <f>Q178*H178</f>
        <v>0</v>
      </c>
      <c r="S178" s="172">
        <v>0.0030000000000000001</v>
      </c>
      <c r="T178" s="173">
        <f>S178*H178</f>
        <v>0.073499999999999996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4" t="s">
        <v>210</v>
      </c>
      <c r="AT178" s="174" t="s">
        <v>152</v>
      </c>
      <c r="AU178" s="174" t="s">
        <v>110</v>
      </c>
      <c r="AY178" s="17" t="s">
        <v>149</v>
      </c>
      <c r="BE178" s="175">
        <f>IF(N178="základní",J178,0)</f>
        <v>0</v>
      </c>
      <c r="BF178" s="175">
        <f>IF(N178="snížená",J178,0)</f>
        <v>4018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7" t="s">
        <v>110</v>
      </c>
      <c r="BK178" s="175">
        <f>ROUND(I178*H178,2)</f>
        <v>4018</v>
      </c>
      <c r="BL178" s="17" t="s">
        <v>210</v>
      </c>
      <c r="BM178" s="174" t="s">
        <v>265</v>
      </c>
    </row>
    <row r="179" s="13" customFormat="1">
      <c r="A179" s="13"/>
      <c r="B179" s="176"/>
      <c r="C179" s="13"/>
      <c r="D179" s="177" t="s">
        <v>159</v>
      </c>
      <c r="E179" s="178" t="s">
        <v>1</v>
      </c>
      <c r="F179" s="179" t="s">
        <v>266</v>
      </c>
      <c r="G179" s="13"/>
      <c r="H179" s="180">
        <v>24.5</v>
      </c>
      <c r="I179" s="13"/>
      <c r="J179" s="13"/>
      <c r="K179" s="13"/>
      <c r="L179" s="176"/>
      <c r="M179" s="181"/>
      <c r="N179" s="182"/>
      <c r="O179" s="182"/>
      <c r="P179" s="182"/>
      <c r="Q179" s="182"/>
      <c r="R179" s="182"/>
      <c r="S179" s="182"/>
      <c r="T179" s="18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8" t="s">
        <v>159</v>
      </c>
      <c r="AU179" s="178" t="s">
        <v>110</v>
      </c>
      <c r="AV179" s="13" t="s">
        <v>110</v>
      </c>
      <c r="AW179" s="13" t="s">
        <v>33</v>
      </c>
      <c r="AX179" s="13" t="s">
        <v>87</v>
      </c>
      <c r="AY179" s="178" t="s">
        <v>149</v>
      </c>
    </row>
    <row r="180" s="2" customFormat="1" ht="16.5" customHeight="1">
      <c r="A180" s="30"/>
      <c r="B180" s="162"/>
      <c r="C180" s="163" t="s">
        <v>7</v>
      </c>
      <c r="D180" s="164" t="s">
        <v>152</v>
      </c>
      <c r="E180" s="165" t="s">
        <v>267</v>
      </c>
      <c r="F180" s="166" t="s">
        <v>268</v>
      </c>
      <c r="G180" s="167" t="s">
        <v>253</v>
      </c>
      <c r="H180" s="168">
        <v>32.600000000000001</v>
      </c>
      <c r="I180" s="169">
        <v>16.300000000000001</v>
      </c>
      <c r="J180" s="169">
        <f>ROUND(I180*H180,2)</f>
        <v>531.38</v>
      </c>
      <c r="K180" s="166" t="s">
        <v>156</v>
      </c>
      <c r="L180" s="31"/>
      <c r="M180" s="170" t="s">
        <v>1</v>
      </c>
      <c r="N180" s="171" t="s">
        <v>45</v>
      </c>
      <c r="O180" s="172">
        <v>0.035000000000000003</v>
      </c>
      <c r="P180" s="172">
        <f>O180*H180</f>
        <v>1.1410000000000002</v>
      </c>
      <c r="Q180" s="172">
        <v>0</v>
      </c>
      <c r="R180" s="172">
        <f>Q180*H180</f>
        <v>0</v>
      </c>
      <c r="S180" s="172">
        <v>0.00029999999999999997</v>
      </c>
      <c r="T180" s="173">
        <f>S180*H180</f>
        <v>0.0097799999999999988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4" t="s">
        <v>210</v>
      </c>
      <c r="AT180" s="174" t="s">
        <v>152</v>
      </c>
      <c r="AU180" s="174" t="s">
        <v>110</v>
      </c>
      <c r="AY180" s="17" t="s">
        <v>149</v>
      </c>
      <c r="BE180" s="175">
        <f>IF(N180="základní",J180,0)</f>
        <v>0</v>
      </c>
      <c r="BF180" s="175">
        <f>IF(N180="snížená",J180,0)</f>
        <v>531.38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7" t="s">
        <v>110</v>
      </c>
      <c r="BK180" s="175">
        <f>ROUND(I180*H180,2)</f>
        <v>531.38</v>
      </c>
      <c r="BL180" s="17" t="s">
        <v>210</v>
      </c>
      <c r="BM180" s="174" t="s">
        <v>269</v>
      </c>
    </row>
    <row r="181" s="13" customFormat="1">
      <c r="A181" s="13"/>
      <c r="B181" s="176"/>
      <c r="C181" s="13"/>
      <c r="D181" s="177" t="s">
        <v>159</v>
      </c>
      <c r="E181" s="178" t="s">
        <v>1</v>
      </c>
      <c r="F181" s="179" t="s">
        <v>270</v>
      </c>
      <c r="G181" s="13"/>
      <c r="H181" s="180">
        <v>32.600000000000001</v>
      </c>
      <c r="I181" s="13"/>
      <c r="J181" s="13"/>
      <c r="K181" s="13"/>
      <c r="L181" s="176"/>
      <c r="M181" s="181"/>
      <c r="N181" s="182"/>
      <c r="O181" s="182"/>
      <c r="P181" s="182"/>
      <c r="Q181" s="182"/>
      <c r="R181" s="182"/>
      <c r="S181" s="182"/>
      <c r="T181" s="18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78" t="s">
        <v>159</v>
      </c>
      <c r="AU181" s="178" t="s">
        <v>110</v>
      </c>
      <c r="AV181" s="13" t="s">
        <v>110</v>
      </c>
      <c r="AW181" s="13" t="s">
        <v>33</v>
      </c>
      <c r="AX181" s="13" t="s">
        <v>87</v>
      </c>
      <c r="AY181" s="178" t="s">
        <v>149</v>
      </c>
    </row>
    <row r="182" s="12" customFormat="1" ht="22.8" customHeight="1">
      <c r="A182" s="12"/>
      <c r="B182" s="150"/>
      <c r="C182" s="12"/>
      <c r="D182" s="151" t="s">
        <v>78</v>
      </c>
      <c r="E182" s="160" t="s">
        <v>271</v>
      </c>
      <c r="F182" s="160" t="s">
        <v>272</v>
      </c>
      <c r="G182" s="12"/>
      <c r="H182" s="12"/>
      <c r="I182" s="12"/>
      <c r="J182" s="161">
        <f>BK182</f>
        <v>0</v>
      </c>
      <c r="K182" s="12"/>
      <c r="L182" s="150"/>
      <c r="M182" s="154"/>
      <c r="N182" s="155"/>
      <c r="O182" s="155"/>
      <c r="P182" s="156">
        <v>0</v>
      </c>
      <c r="Q182" s="155"/>
      <c r="R182" s="156">
        <v>0</v>
      </c>
      <c r="S182" s="155"/>
      <c r="T182" s="157"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1" t="s">
        <v>110</v>
      </c>
      <c r="AT182" s="158" t="s">
        <v>78</v>
      </c>
      <c r="AU182" s="158" t="s">
        <v>87</v>
      </c>
      <c r="AY182" s="151" t="s">
        <v>149</v>
      </c>
      <c r="BK182" s="159">
        <v>0</v>
      </c>
    </row>
    <row r="183" s="12" customFormat="1" ht="22.8" customHeight="1">
      <c r="A183" s="12"/>
      <c r="B183" s="150"/>
      <c r="C183" s="12"/>
      <c r="D183" s="151" t="s">
        <v>78</v>
      </c>
      <c r="E183" s="160" t="s">
        <v>273</v>
      </c>
      <c r="F183" s="160" t="s">
        <v>274</v>
      </c>
      <c r="G183" s="12"/>
      <c r="H183" s="12"/>
      <c r="I183" s="12"/>
      <c r="J183" s="161">
        <f>BK183</f>
        <v>7267.9099999999999</v>
      </c>
      <c r="K183" s="12"/>
      <c r="L183" s="150"/>
      <c r="M183" s="154"/>
      <c r="N183" s="155"/>
      <c r="O183" s="155"/>
      <c r="P183" s="156">
        <f>SUM(P184:P188)</f>
        <v>13.75512</v>
      </c>
      <c r="Q183" s="155"/>
      <c r="R183" s="156">
        <f>SUM(R184:R188)</f>
        <v>0.18587999999999999</v>
      </c>
      <c r="S183" s="155"/>
      <c r="T183" s="157">
        <f>SUM(T184:T188)</f>
        <v>0.057622800000000002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1" t="s">
        <v>110</v>
      </c>
      <c r="AT183" s="158" t="s">
        <v>78</v>
      </c>
      <c r="AU183" s="158" t="s">
        <v>87</v>
      </c>
      <c r="AY183" s="151" t="s">
        <v>149</v>
      </c>
      <c r="BK183" s="159">
        <f>SUM(BK184:BK188)</f>
        <v>7267.9099999999999</v>
      </c>
    </row>
    <row r="184" s="2" customFormat="1" ht="16.5" customHeight="1">
      <c r="A184" s="30"/>
      <c r="B184" s="162"/>
      <c r="C184" s="163" t="s">
        <v>275</v>
      </c>
      <c r="D184" s="164" t="s">
        <v>152</v>
      </c>
      <c r="E184" s="165" t="s">
        <v>276</v>
      </c>
      <c r="F184" s="166" t="s">
        <v>277</v>
      </c>
      <c r="G184" s="167" t="s">
        <v>163</v>
      </c>
      <c r="H184" s="168">
        <v>185.88</v>
      </c>
      <c r="I184" s="169">
        <v>39.100000000000001</v>
      </c>
      <c r="J184" s="169">
        <f>ROUND(I184*H184,2)</f>
        <v>7267.9099999999999</v>
      </c>
      <c r="K184" s="166" t="s">
        <v>156</v>
      </c>
      <c r="L184" s="31"/>
      <c r="M184" s="170" t="s">
        <v>1</v>
      </c>
      <c r="N184" s="171" t="s">
        <v>45</v>
      </c>
      <c r="O184" s="172">
        <v>0.073999999999999996</v>
      </c>
      <c r="P184" s="172">
        <f>O184*H184</f>
        <v>13.75512</v>
      </c>
      <c r="Q184" s="172">
        <v>0.001</v>
      </c>
      <c r="R184" s="172">
        <f>Q184*H184</f>
        <v>0.18587999999999999</v>
      </c>
      <c r="S184" s="172">
        <v>0.00031</v>
      </c>
      <c r="T184" s="173">
        <f>S184*H184</f>
        <v>0.057622800000000002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4" t="s">
        <v>210</v>
      </c>
      <c r="AT184" s="174" t="s">
        <v>152</v>
      </c>
      <c r="AU184" s="174" t="s">
        <v>110</v>
      </c>
      <c r="AY184" s="17" t="s">
        <v>149</v>
      </c>
      <c r="BE184" s="175">
        <f>IF(N184="základní",J184,0)</f>
        <v>0</v>
      </c>
      <c r="BF184" s="175">
        <f>IF(N184="snížená",J184,0)</f>
        <v>7267.9099999999999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7" t="s">
        <v>110</v>
      </c>
      <c r="BK184" s="175">
        <f>ROUND(I184*H184,2)</f>
        <v>7267.9099999999999</v>
      </c>
      <c r="BL184" s="17" t="s">
        <v>210</v>
      </c>
      <c r="BM184" s="174" t="s">
        <v>278</v>
      </c>
    </row>
    <row r="185" s="13" customFormat="1">
      <c r="A185" s="13"/>
      <c r="B185" s="176"/>
      <c r="C185" s="13"/>
      <c r="D185" s="177" t="s">
        <v>159</v>
      </c>
      <c r="E185" s="178" t="s">
        <v>1</v>
      </c>
      <c r="F185" s="179" t="s">
        <v>279</v>
      </c>
      <c r="G185" s="13"/>
      <c r="H185" s="180">
        <v>187.80000000000001</v>
      </c>
      <c r="I185" s="13"/>
      <c r="J185" s="13"/>
      <c r="K185" s="13"/>
      <c r="L185" s="176"/>
      <c r="M185" s="181"/>
      <c r="N185" s="182"/>
      <c r="O185" s="182"/>
      <c r="P185" s="182"/>
      <c r="Q185" s="182"/>
      <c r="R185" s="182"/>
      <c r="S185" s="182"/>
      <c r="T185" s="18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78" t="s">
        <v>159</v>
      </c>
      <c r="AU185" s="178" t="s">
        <v>110</v>
      </c>
      <c r="AV185" s="13" t="s">
        <v>110</v>
      </c>
      <c r="AW185" s="13" t="s">
        <v>33</v>
      </c>
      <c r="AX185" s="13" t="s">
        <v>79</v>
      </c>
      <c r="AY185" s="178" t="s">
        <v>149</v>
      </c>
    </row>
    <row r="186" s="13" customFormat="1">
      <c r="A186" s="13"/>
      <c r="B186" s="176"/>
      <c r="C186" s="13"/>
      <c r="D186" s="177" t="s">
        <v>159</v>
      </c>
      <c r="E186" s="178" t="s">
        <v>1</v>
      </c>
      <c r="F186" s="179" t="s">
        <v>180</v>
      </c>
      <c r="G186" s="13"/>
      <c r="H186" s="180">
        <v>5.7300000000000004</v>
      </c>
      <c r="I186" s="13"/>
      <c r="J186" s="13"/>
      <c r="K186" s="13"/>
      <c r="L186" s="176"/>
      <c r="M186" s="181"/>
      <c r="N186" s="182"/>
      <c r="O186" s="182"/>
      <c r="P186" s="182"/>
      <c r="Q186" s="182"/>
      <c r="R186" s="182"/>
      <c r="S186" s="182"/>
      <c r="T186" s="18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78" t="s">
        <v>159</v>
      </c>
      <c r="AU186" s="178" t="s">
        <v>110</v>
      </c>
      <c r="AV186" s="13" t="s">
        <v>110</v>
      </c>
      <c r="AW186" s="13" t="s">
        <v>33</v>
      </c>
      <c r="AX186" s="13" t="s">
        <v>79</v>
      </c>
      <c r="AY186" s="178" t="s">
        <v>149</v>
      </c>
    </row>
    <row r="187" s="13" customFormat="1">
      <c r="A187" s="13"/>
      <c r="B187" s="176"/>
      <c r="C187" s="13"/>
      <c r="D187" s="177" t="s">
        <v>159</v>
      </c>
      <c r="E187" s="178" t="s">
        <v>1</v>
      </c>
      <c r="F187" s="179" t="s">
        <v>280</v>
      </c>
      <c r="G187" s="13"/>
      <c r="H187" s="180">
        <v>-7.6500000000000004</v>
      </c>
      <c r="I187" s="13"/>
      <c r="J187" s="13"/>
      <c r="K187" s="13"/>
      <c r="L187" s="176"/>
      <c r="M187" s="181"/>
      <c r="N187" s="182"/>
      <c r="O187" s="182"/>
      <c r="P187" s="182"/>
      <c r="Q187" s="182"/>
      <c r="R187" s="182"/>
      <c r="S187" s="182"/>
      <c r="T187" s="18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78" t="s">
        <v>159</v>
      </c>
      <c r="AU187" s="178" t="s">
        <v>110</v>
      </c>
      <c r="AV187" s="13" t="s">
        <v>110</v>
      </c>
      <c r="AW187" s="13" t="s">
        <v>33</v>
      </c>
      <c r="AX187" s="13" t="s">
        <v>79</v>
      </c>
      <c r="AY187" s="178" t="s">
        <v>149</v>
      </c>
    </row>
    <row r="188" s="14" customFormat="1">
      <c r="A188" s="14"/>
      <c r="B188" s="184"/>
      <c r="C188" s="14"/>
      <c r="D188" s="177" t="s">
        <v>159</v>
      </c>
      <c r="E188" s="185" t="s">
        <v>1</v>
      </c>
      <c r="F188" s="186" t="s">
        <v>182</v>
      </c>
      <c r="G188" s="14"/>
      <c r="H188" s="187">
        <v>185.88</v>
      </c>
      <c r="I188" s="14"/>
      <c r="J188" s="14"/>
      <c r="K188" s="14"/>
      <c r="L188" s="184"/>
      <c r="M188" s="191"/>
      <c r="N188" s="192"/>
      <c r="O188" s="192"/>
      <c r="P188" s="192"/>
      <c r="Q188" s="192"/>
      <c r="R188" s="192"/>
      <c r="S188" s="192"/>
      <c r="T188" s="19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85" t="s">
        <v>159</v>
      </c>
      <c r="AU188" s="185" t="s">
        <v>110</v>
      </c>
      <c r="AV188" s="14" t="s">
        <v>157</v>
      </c>
      <c r="AW188" s="14" t="s">
        <v>33</v>
      </c>
      <c r="AX188" s="14" t="s">
        <v>87</v>
      </c>
      <c r="AY188" s="185" t="s">
        <v>149</v>
      </c>
    </row>
    <row r="189" s="2" customFormat="1" ht="6.96" customHeight="1">
      <c r="A189" s="30"/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31"/>
      <c r="M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</row>
  </sheetData>
  <autoFilter ref="C126:K18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281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ROUND(J126, 2)</f>
        <v>323328.21000000002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ROUND((SUM(BE126:BE197)),  2)</f>
        <v>0</v>
      </c>
      <c r="G33" s="30"/>
      <c r="H33" s="30"/>
      <c r="I33" s="120">
        <v>0.20999999999999999</v>
      </c>
      <c r="J33" s="119">
        <f>ROUND(((SUM(BE126:BE197))*I33),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ROUND((SUM(BF126:BF197)),  2)</f>
        <v>323328.21000000002</v>
      </c>
      <c r="G34" s="30"/>
      <c r="H34" s="30"/>
      <c r="I34" s="120">
        <v>0.12</v>
      </c>
      <c r="J34" s="119">
        <f>ROUND(((SUM(BF126:BF197))*I34),  2)</f>
        <v>38799.389999999999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ROUND((SUM(BG126:BG197)),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ROUND((SUM(BH126:BH197)),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ROUND((SUM(BI126:BI197)),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362127.60000000003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08 - OMÍTKY, OBKLADY, PODLAHY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J126</f>
        <v>323328.21000000002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123</v>
      </c>
      <c r="E97" s="134"/>
      <c r="F97" s="134"/>
      <c r="G97" s="134"/>
      <c r="H97" s="134"/>
      <c r="I97" s="134"/>
      <c r="J97" s="135">
        <f>J127</f>
        <v>105625.75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282</v>
      </c>
      <c r="E98" s="138"/>
      <c r="F98" s="138"/>
      <c r="G98" s="138"/>
      <c r="H98" s="138"/>
      <c r="I98" s="138"/>
      <c r="J98" s="139">
        <f>J128</f>
        <v>1781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283</v>
      </c>
      <c r="E99" s="138"/>
      <c r="F99" s="138"/>
      <c r="G99" s="138"/>
      <c r="H99" s="138"/>
      <c r="I99" s="138"/>
      <c r="J99" s="139">
        <f>J131</f>
        <v>85108.550000000003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124</v>
      </c>
      <c r="E100" s="138"/>
      <c r="F100" s="138"/>
      <c r="G100" s="138"/>
      <c r="H100" s="138"/>
      <c r="I100" s="138"/>
      <c r="J100" s="139">
        <f>J140</f>
        <v>10249.200000000001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284</v>
      </c>
      <c r="E101" s="138"/>
      <c r="F101" s="138"/>
      <c r="G101" s="138"/>
      <c r="H101" s="138"/>
      <c r="I101" s="138"/>
      <c r="J101" s="139">
        <f>J143</f>
        <v>8487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2"/>
      <c r="C102" s="9"/>
      <c r="D102" s="133" t="s">
        <v>126</v>
      </c>
      <c r="E102" s="134"/>
      <c r="F102" s="134"/>
      <c r="G102" s="134"/>
      <c r="H102" s="134"/>
      <c r="I102" s="134"/>
      <c r="J102" s="135">
        <f>J146</f>
        <v>217702.46000000002</v>
      </c>
      <c r="K102" s="9"/>
      <c r="L102" s="13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6"/>
      <c r="C103" s="10"/>
      <c r="D103" s="137" t="s">
        <v>285</v>
      </c>
      <c r="E103" s="138"/>
      <c r="F103" s="138"/>
      <c r="G103" s="138"/>
      <c r="H103" s="138"/>
      <c r="I103" s="138"/>
      <c r="J103" s="139">
        <f>J147</f>
        <v>16048.52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286</v>
      </c>
      <c r="E104" s="138"/>
      <c r="F104" s="138"/>
      <c r="G104" s="138"/>
      <c r="H104" s="138"/>
      <c r="I104" s="138"/>
      <c r="J104" s="139">
        <f>J152</f>
        <v>75000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287</v>
      </c>
      <c r="E105" s="138"/>
      <c r="F105" s="138"/>
      <c r="G105" s="138"/>
      <c r="H105" s="138"/>
      <c r="I105" s="138"/>
      <c r="J105" s="139">
        <f>J155</f>
        <v>96998.960000000006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6"/>
      <c r="C106" s="10"/>
      <c r="D106" s="137" t="s">
        <v>133</v>
      </c>
      <c r="E106" s="138"/>
      <c r="F106" s="138"/>
      <c r="G106" s="138"/>
      <c r="H106" s="138"/>
      <c r="I106" s="138"/>
      <c r="J106" s="139">
        <f>J178</f>
        <v>29654.98</v>
      </c>
      <c r="K106" s="10"/>
      <c r="L106" s="13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6.96" customHeight="1">
      <c r="A108" s="30"/>
      <c r="B108" s="51"/>
      <c r="C108" s="52"/>
      <c r="D108" s="52"/>
      <c r="E108" s="52"/>
      <c r="F108" s="52"/>
      <c r="G108" s="52"/>
      <c r="H108" s="52"/>
      <c r="I108" s="52"/>
      <c r="J108" s="52"/>
      <c r="K108" s="52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12" s="2" customFormat="1" ht="6.96" customHeight="1">
      <c r="A112" s="30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24.96" customHeight="1">
      <c r="A113" s="30"/>
      <c r="B113" s="31"/>
      <c r="C113" s="21" t="s">
        <v>134</v>
      </c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6.96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2" customHeight="1">
      <c r="A115" s="30"/>
      <c r="B115" s="31"/>
      <c r="C115" s="27" t="s">
        <v>14</v>
      </c>
      <c r="D115" s="30"/>
      <c r="E115" s="30"/>
      <c r="F115" s="30"/>
      <c r="G115" s="30"/>
      <c r="H115" s="30"/>
      <c r="I115" s="30"/>
      <c r="J115" s="30"/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6.5" customHeight="1">
      <c r="A116" s="30"/>
      <c r="B116" s="31"/>
      <c r="C116" s="30"/>
      <c r="D116" s="30"/>
      <c r="E116" s="113" t="str">
        <f>E7</f>
        <v>CERMNA-224-BYT-8</v>
      </c>
      <c r="F116" s="27"/>
      <c r="G116" s="27"/>
      <c r="H116" s="27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2" customHeight="1">
      <c r="A117" s="30"/>
      <c r="B117" s="31"/>
      <c r="C117" s="27" t="s">
        <v>115</v>
      </c>
      <c r="D117" s="30"/>
      <c r="E117" s="30"/>
      <c r="F117" s="30"/>
      <c r="G117" s="30"/>
      <c r="H117" s="30"/>
      <c r="I117" s="30"/>
      <c r="J117" s="30"/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6.5" customHeight="1">
      <c r="A118" s="30"/>
      <c r="B118" s="31"/>
      <c r="C118" s="30"/>
      <c r="D118" s="30"/>
      <c r="E118" s="58" t="str">
        <f>E9</f>
        <v>08 - OMÍTKY, OBKLADY, PODLAHY</v>
      </c>
      <c r="F118" s="30"/>
      <c r="G118" s="30"/>
      <c r="H118" s="30"/>
      <c r="I118" s="30"/>
      <c r="J118" s="30"/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6.96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="2" customFormat="1" ht="12" customHeight="1">
      <c r="A120" s="30"/>
      <c r="B120" s="31"/>
      <c r="C120" s="27" t="s">
        <v>19</v>
      </c>
      <c r="D120" s="30"/>
      <c r="E120" s="30"/>
      <c r="F120" s="24" t="str">
        <f>F12</f>
        <v>Dolní Čermná 224, okr. Ústí n. Orlicí</v>
      </c>
      <c r="G120" s="30"/>
      <c r="H120" s="30"/>
      <c r="I120" s="27" t="s">
        <v>21</v>
      </c>
      <c r="J120" s="60" t="str">
        <f>IF(J12="","",J12)</f>
        <v>16. 1. 2025</v>
      </c>
      <c r="K120" s="30"/>
      <c r="L120" s="46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="2" customFormat="1" ht="6.96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6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="2" customFormat="1" ht="15.15" customHeight="1">
      <c r="A122" s="30"/>
      <c r="B122" s="31"/>
      <c r="C122" s="27" t="s">
        <v>23</v>
      </c>
      <c r="D122" s="30"/>
      <c r="E122" s="30"/>
      <c r="F122" s="24" t="str">
        <f>E15</f>
        <v>Dětský domov Dolní Čermná</v>
      </c>
      <c r="G122" s="30"/>
      <c r="H122" s="30"/>
      <c r="I122" s="27" t="s">
        <v>30</v>
      </c>
      <c r="J122" s="28" t="str">
        <f>E21</f>
        <v>vs-studio s.r.o.</v>
      </c>
      <c r="K122" s="30"/>
      <c r="L122" s="46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="2" customFormat="1" ht="15.15" customHeight="1">
      <c r="A123" s="30"/>
      <c r="B123" s="31"/>
      <c r="C123" s="27" t="s">
        <v>28</v>
      </c>
      <c r="D123" s="30"/>
      <c r="E123" s="30"/>
      <c r="F123" s="24" t="str">
        <f>IF(E18="","",E18)</f>
        <v xml:space="preserve"> </v>
      </c>
      <c r="G123" s="30"/>
      <c r="H123" s="30"/>
      <c r="I123" s="27" t="s">
        <v>34</v>
      </c>
      <c r="J123" s="28" t="str">
        <f>E24</f>
        <v>Jaroslav Klíma</v>
      </c>
      <c r="K123" s="30"/>
      <c r="L123" s="46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="2" customFormat="1" ht="10.32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6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="11" customFormat="1" ht="29.28" customHeight="1">
      <c r="A125" s="140"/>
      <c r="B125" s="141"/>
      <c r="C125" s="142" t="s">
        <v>135</v>
      </c>
      <c r="D125" s="143" t="s">
        <v>64</v>
      </c>
      <c r="E125" s="143" t="s">
        <v>60</v>
      </c>
      <c r="F125" s="143" t="s">
        <v>61</v>
      </c>
      <c r="G125" s="143" t="s">
        <v>136</v>
      </c>
      <c r="H125" s="143" t="s">
        <v>137</v>
      </c>
      <c r="I125" s="143" t="s">
        <v>138</v>
      </c>
      <c r="J125" s="143" t="s">
        <v>120</v>
      </c>
      <c r="K125" s="144" t="s">
        <v>139</v>
      </c>
      <c r="L125" s="145"/>
      <c r="M125" s="77" t="s">
        <v>1</v>
      </c>
      <c r="N125" s="78" t="s">
        <v>43</v>
      </c>
      <c r="O125" s="78" t="s">
        <v>140</v>
      </c>
      <c r="P125" s="78" t="s">
        <v>141</v>
      </c>
      <c r="Q125" s="78" t="s">
        <v>142</v>
      </c>
      <c r="R125" s="78" t="s">
        <v>143</v>
      </c>
      <c r="S125" s="78" t="s">
        <v>144</v>
      </c>
      <c r="T125" s="79" t="s">
        <v>145</v>
      </c>
      <c r="U125" s="140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/>
    </row>
    <row r="126" s="2" customFormat="1" ht="22.8" customHeight="1">
      <c r="A126" s="30"/>
      <c r="B126" s="31"/>
      <c r="C126" s="84" t="s">
        <v>146</v>
      </c>
      <c r="D126" s="30"/>
      <c r="E126" s="30"/>
      <c r="F126" s="30"/>
      <c r="G126" s="30"/>
      <c r="H126" s="30"/>
      <c r="I126" s="30"/>
      <c r="J126" s="146">
        <f>BK126</f>
        <v>323328.21000000002</v>
      </c>
      <c r="K126" s="30"/>
      <c r="L126" s="31"/>
      <c r="M126" s="80"/>
      <c r="N126" s="64"/>
      <c r="O126" s="81"/>
      <c r="P126" s="147">
        <f>P127+P146</f>
        <v>258.97787400000004</v>
      </c>
      <c r="Q126" s="81"/>
      <c r="R126" s="147">
        <f>R127+R146</f>
        <v>5.2098403599999994</v>
      </c>
      <c r="S126" s="81"/>
      <c r="T126" s="148">
        <f>T127+T146</f>
        <v>0.0027000000000000001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7" t="s">
        <v>78</v>
      </c>
      <c r="AU126" s="17" t="s">
        <v>122</v>
      </c>
      <c r="BK126" s="149">
        <f>BK127+BK146</f>
        <v>323328.21000000002</v>
      </c>
    </row>
    <row r="127" s="12" customFormat="1" ht="25.92" customHeight="1">
      <c r="A127" s="12"/>
      <c r="B127" s="150"/>
      <c r="C127" s="12"/>
      <c r="D127" s="151" t="s">
        <v>78</v>
      </c>
      <c r="E127" s="152" t="s">
        <v>147</v>
      </c>
      <c r="F127" s="152" t="s">
        <v>148</v>
      </c>
      <c r="G127" s="12"/>
      <c r="H127" s="12"/>
      <c r="I127" s="12"/>
      <c r="J127" s="153">
        <f>BK127</f>
        <v>105625.75</v>
      </c>
      <c r="K127" s="12"/>
      <c r="L127" s="150"/>
      <c r="M127" s="154"/>
      <c r="N127" s="155"/>
      <c r="O127" s="155"/>
      <c r="P127" s="156">
        <f>P128+P131+P140+P143</f>
        <v>155.01525000000001</v>
      </c>
      <c r="Q127" s="155"/>
      <c r="R127" s="156">
        <f>R128+R131+R140+R143</f>
        <v>3.9979463999999996</v>
      </c>
      <c r="S127" s="155"/>
      <c r="T127" s="157">
        <f>T128+T131+T140+T143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1" t="s">
        <v>87</v>
      </c>
      <c r="AT127" s="158" t="s">
        <v>78</v>
      </c>
      <c r="AU127" s="158" t="s">
        <v>79</v>
      </c>
      <c r="AY127" s="151" t="s">
        <v>149</v>
      </c>
      <c r="BK127" s="159">
        <f>BK128+BK131+BK140+BK143</f>
        <v>105625.75</v>
      </c>
    </row>
    <row r="128" s="12" customFormat="1" ht="22.8" customHeight="1">
      <c r="A128" s="12"/>
      <c r="B128" s="150"/>
      <c r="C128" s="12"/>
      <c r="D128" s="151" t="s">
        <v>78</v>
      </c>
      <c r="E128" s="160" t="s">
        <v>166</v>
      </c>
      <c r="F128" s="160" t="s">
        <v>288</v>
      </c>
      <c r="G128" s="12"/>
      <c r="H128" s="12"/>
      <c r="I128" s="12"/>
      <c r="J128" s="161">
        <f>BK128</f>
        <v>1781</v>
      </c>
      <c r="K128" s="12"/>
      <c r="L128" s="150"/>
      <c r="M128" s="154"/>
      <c r="N128" s="155"/>
      <c r="O128" s="155"/>
      <c r="P128" s="156">
        <f>SUM(P129:P130)</f>
        <v>2.6000000000000001</v>
      </c>
      <c r="Q128" s="155"/>
      <c r="R128" s="156">
        <f>SUM(R129:R130)</f>
        <v>0.0018199999999999998</v>
      </c>
      <c r="S128" s="155"/>
      <c r="T128" s="157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1" t="s">
        <v>87</v>
      </c>
      <c r="AT128" s="158" t="s">
        <v>78</v>
      </c>
      <c r="AU128" s="158" t="s">
        <v>87</v>
      </c>
      <c r="AY128" s="151" t="s">
        <v>149</v>
      </c>
      <c r="BK128" s="159">
        <f>SUM(BK129:BK130)</f>
        <v>1781</v>
      </c>
    </row>
    <row r="129" s="2" customFormat="1" ht="16.5" customHeight="1">
      <c r="A129" s="30"/>
      <c r="B129" s="162"/>
      <c r="C129" s="163" t="s">
        <v>87</v>
      </c>
      <c r="D129" s="164" t="s">
        <v>152</v>
      </c>
      <c r="E129" s="165" t="s">
        <v>289</v>
      </c>
      <c r="F129" s="166" t="s">
        <v>290</v>
      </c>
      <c r="G129" s="167" t="s">
        <v>253</v>
      </c>
      <c r="H129" s="168">
        <v>13</v>
      </c>
      <c r="I129" s="169">
        <v>137</v>
      </c>
      <c r="J129" s="169">
        <f>ROUND(I129*H129,2)</f>
        <v>1781</v>
      </c>
      <c r="K129" s="166" t="s">
        <v>156</v>
      </c>
      <c r="L129" s="31"/>
      <c r="M129" s="170" t="s">
        <v>1</v>
      </c>
      <c r="N129" s="171" t="s">
        <v>45</v>
      </c>
      <c r="O129" s="172">
        <v>0.20000000000000001</v>
      </c>
      <c r="P129" s="172">
        <f>O129*H129</f>
        <v>2.6000000000000001</v>
      </c>
      <c r="Q129" s="172">
        <v>0.00013999999999999999</v>
      </c>
      <c r="R129" s="172">
        <f>Q129*H129</f>
        <v>0.0018199999999999998</v>
      </c>
      <c r="S129" s="172">
        <v>0</v>
      </c>
      <c r="T129" s="17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4" t="s">
        <v>157</v>
      </c>
      <c r="AT129" s="174" t="s">
        <v>152</v>
      </c>
      <c r="AU129" s="174" t="s">
        <v>110</v>
      </c>
      <c r="AY129" s="17" t="s">
        <v>149</v>
      </c>
      <c r="BE129" s="175">
        <f>IF(N129="základní",J129,0)</f>
        <v>0</v>
      </c>
      <c r="BF129" s="175">
        <f>IF(N129="snížená",J129,0)</f>
        <v>1781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7" t="s">
        <v>110</v>
      </c>
      <c r="BK129" s="175">
        <f>ROUND(I129*H129,2)</f>
        <v>1781</v>
      </c>
      <c r="BL129" s="17" t="s">
        <v>157</v>
      </c>
      <c r="BM129" s="174" t="s">
        <v>291</v>
      </c>
    </row>
    <row r="130" s="13" customFormat="1">
      <c r="A130" s="13"/>
      <c r="B130" s="176"/>
      <c r="C130" s="13"/>
      <c r="D130" s="177" t="s">
        <v>159</v>
      </c>
      <c r="E130" s="178" t="s">
        <v>1</v>
      </c>
      <c r="F130" s="179" t="s">
        <v>292</v>
      </c>
      <c r="G130" s="13"/>
      <c r="H130" s="180">
        <v>13</v>
      </c>
      <c r="I130" s="13"/>
      <c r="J130" s="13"/>
      <c r="K130" s="13"/>
      <c r="L130" s="176"/>
      <c r="M130" s="181"/>
      <c r="N130" s="182"/>
      <c r="O130" s="182"/>
      <c r="P130" s="182"/>
      <c r="Q130" s="182"/>
      <c r="R130" s="182"/>
      <c r="S130" s="182"/>
      <c r="T130" s="18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8" t="s">
        <v>159</v>
      </c>
      <c r="AU130" s="178" t="s">
        <v>110</v>
      </c>
      <c r="AV130" s="13" t="s">
        <v>110</v>
      </c>
      <c r="AW130" s="13" t="s">
        <v>33</v>
      </c>
      <c r="AX130" s="13" t="s">
        <v>87</v>
      </c>
      <c r="AY130" s="178" t="s">
        <v>149</v>
      </c>
    </row>
    <row r="131" s="12" customFormat="1" ht="22.8" customHeight="1">
      <c r="A131" s="12"/>
      <c r="B131" s="150"/>
      <c r="C131" s="12"/>
      <c r="D131" s="151" t="s">
        <v>78</v>
      </c>
      <c r="E131" s="160" t="s">
        <v>185</v>
      </c>
      <c r="F131" s="160" t="s">
        <v>293</v>
      </c>
      <c r="G131" s="12"/>
      <c r="H131" s="12"/>
      <c r="I131" s="12"/>
      <c r="J131" s="161">
        <f>BK131</f>
        <v>85108.550000000003</v>
      </c>
      <c r="K131" s="12"/>
      <c r="L131" s="150"/>
      <c r="M131" s="154"/>
      <c r="N131" s="155"/>
      <c r="O131" s="155"/>
      <c r="P131" s="156">
        <f>SUM(P132:P139)</f>
        <v>116.31425</v>
      </c>
      <c r="Q131" s="155"/>
      <c r="R131" s="156">
        <f>SUM(R132:R139)</f>
        <v>3.9758463999999996</v>
      </c>
      <c r="S131" s="155"/>
      <c r="T131" s="157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87</v>
      </c>
      <c r="AT131" s="158" t="s">
        <v>78</v>
      </c>
      <c r="AU131" s="158" t="s">
        <v>87</v>
      </c>
      <c r="AY131" s="151" t="s">
        <v>149</v>
      </c>
      <c r="BK131" s="159">
        <f>SUM(BK132:BK139)</f>
        <v>85108.550000000003</v>
      </c>
    </row>
    <row r="132" s="2" customFormat="1" ht="24.15" customHeight="1">
      <c r="A132" s="30"/>
      <c r="B132" s="162"/>
      <c r="C132" s="163" t="s">
        <v>110</v>
      </c>
      <c r="D132" s="164" t="s">
        <v>152</v>
      </c>
      <c r="E132" s="165" t="s">
        <v>294</v>
      </c>
      <c r="F132" s="166" t="s">
        <v>295</v>
      </c>
      <c r="G132" s="167" t="s">
        <v>163</v>
      </c>
      <c r="H132" s="168">
        <v>50.799999999999997</v>
      </c>
      <c r="I132" s="169">
        <v>507</v>
      </c>
      <c r="J132" s="169">
        <f>ROUND(I132*H132,2)</f>
        <v>25755.599999999999</v>
      </c>
      <c r="K132" s="166" t="s">
        <v>156</v>
      </c>
      <c r="L132" s="31"/>
      <c r="M132" s="170" t="s">
        <v>1</v>
      </c>
      <c r="N132" s="171" t="s">
        <v>45</v>
      </c>
      <c r="O132" s="172">
        <v>0.71599999999999997</v>
      </c>
      <c r="P132" s="172">
        <f>O132*H132</f>
        <v>36.372799999999998</v>
      </c>
      <c r="Q132" s="172">
        <v>0.021899999999999999</v>
      </c>
      <c r="R132" s="172">
        <f>Q132*H132</f>
        <v>1.11252</v>
      </c>
      <c r="S132" s="172">
        <v>0</v>
      </c>
      <c r="T132" s="17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4" t="s">
        <v>157</v>
      </c>
      <c r="AT132" s="174" t="s">
        <v>152</v>
      </c>
      <c r="AU132" s="174" t="s">
        <v>110</v>
      </c>
      <c r="AY132" s="17" t="s">
        <v>149</v>
      </c>
      <c r="BE132" s="175">
        <f>IF(N132="základní",J132,0)</f>
        <v>0</v>
      </c>
      <c r="BF132" s="175">
        <f>IF(N132="snížená",J132,0)</f>
        <v>25755.599999999999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110</v>
      </c>
      <c r="BK132" s="175">
        <f>ROUND(I132*H132,2)</f>
        <v>25755.599999999999</v>
      </c>
      <c r="BL132" s="17" t="s">
        <v>157</v>
      </c>
      <c r="BM132" s="174" t="s">
        <v>296</v>
      </c>
    </row>
    <row r="133" s="13" customFormat="1">
      <c r="A133" s="13"/>
      <c r="B133" s="176"/>
      <c r="C133" s="13"/>
      <c r="D133" s="177" t="s">
        <v>159</v>
      </c>
      <c r="E133" s="178" t="s">
        <v>1</v>
      </c>
      <c r="F133" s="179" t="s">
        <v>174</v>
      </c>
      <c r="G133" s="13"/>
      <c r="H133" s="180">
        <v>50.799999999999997</v>
      </c>
      <c r="I133" s="13"/>
      <c r="J133" s="13"/>
      <c r="K133" s="13"/>
      <c r="L133" s="176"/>
      <c r="M133" s="181"/>
      <c r="N133" s="182"/>
      <c r="O133" s="182"/>
      <c r="P133" s="182"/>
      <c r="Q133" s="182"/>
      <c r="R133" s="182"/>
      <c r="S133" s="182"/>
      <c r="T133" s="18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8" t="s">
        <v>159</v>
      </c>
      <c r="AU133" s="178" t="s">
        <v>110</v>
      </c>
      <c r="AV133" s="13" t="s">
        <v>110</v>
      </c>
      <c r="AW133" s="13" t="s">
        <v>33</v>
      </c>
      <c r="AX133" s="13" t="s">
        <v>87</v>
      </c>
      <c r="AY133" s="178" t="s">
        <v>149</v>
      </c>
    </row>
    <row r="134" s="2" customFormat="1" ht="16.5" customHeight="1">
      <c r="A134" s="30"/>
      <c r="B134" s="162"/>
      <c r="C134" s="163" t="s">
        <v>166</v>
      </c>
      <c r="D134" s="164" t="s">
        <v>152</v>
      </c>
      <c r="E134" s="165" t="s">
        <v>297</v>
      </c>
      <c r="F134" s="166" t="s">
        <v>298</v>
      </c>
      <c r="G134" s="167" t="s">
        <v>163</v>
      </c>
      <c r="H134" s="168">
        <v>5.7300000000000004</v>
      </c>
      <c r="I134" s="169">
        <v>990</v>
      </c>
      <c r="J134" s="169">
        <f>ROUND(I134*H134,2)</f>
        <v>5672.6999999999998</v>
      </c>
      <c r="K134" s="166" t="s">
        <v>156</v>
      </c>
      <c r="L134" s="31"/>
      <c r="M134" s="170" t="s">
        <v>1</v>
      </c>
      <c r="N134" s="171" t="s">
        <v>45</v>
      </c>
      <c r="O134" s="172">
        <v>1.355</v>
      </c>
      <c r="P134" s="172">
        <f>O134*H134</f>
        <v>7.7641500000000008</v>
      </c>
      <c r="Q134" s="172">
        <v>0.034680000000000002</v>
      </c>
      <c r="R134" s="172">
        <f>Q134*H134</f>
        <v>0.19871640000000002</v>
      </c>
      <c r="S134" s="172">
        <v>0</v>
      </c>
      <c r="T134" s="17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4" t="s">
        <v>157</v>
      </c>
      <c r="AT134" s="174" t="s">
        <v>152</v>
      </c>
      <c r="AU134" s="174" t="s">
        <v>110</v>
      </c>
      <c r="AY134" s="17" t="s">
        <v>149</v>
      </c>
      <c r="BE134" s="175">
        <f>IF(N134="základní",J134,0)</f>
        <v>0</v>
      </c>
      <c r="BF134" s="175">
        <f>IF(N134="snížená",J134,0)</f>
        <v>5672.6999999999998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110</v>
      </c>
      <c r="BK134" s="175">
        <f>ROUND(I134*H134,2)</f>
        <v>5672.6999999999998</v>
      </c>
      <c r="BL134" s="17" t="s">
        <v>157</v>
      </c>
      <c r="BM134" s="174" t="s">
        <v>299</v>
      </c>
    </row>
    <row r="135" s="13" customFormat="1">
      <c r="A135" s="13"/>
      <c r="B135" s="176"/>
      <c r="C135" s="13"/>
      <c r="D135" s="177" t="s">
        <v>159</v>
      </c>
      <c r="E135" s="178" t="s">
        <v>1</v>
      </c>
      <c r="F135" s="179" t="s">
        <v>180</v>
      </c>
      <c r="G135" s="13"/>
      <c r="H135" s="180">
        <v>5.7300000000000004</v>
      </c>
      <c r="I135" s="13"/>
      <c r="J135" s="13"/>
      <c r="K135" s="13"/>
      <c r="L135" s="176"/>
      <c r="M135" s="181"/>
      <c r="N135" s="182"/>
      <c r="O135" s="182"/>
      <c r="P135" s="182"/>
      <c r="Q135" s="182"/>
      <c r="R135" s="182"/>
      <c r="S135" s="182"/>
      <c r="T135" s="18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159</v>
      </c>
      <c r="AU135" s="178" t="s">
        <v>110</v>
      </c>
      <c r="AV135" s="13" t="s">
        <v>110</v>
      </c>
      <c r="AW135" s="13" t="s">
        <v>33</v>
      </c>
      <c r="AX135" s="13" t="s">
        <v>87</v>
      </c>
      <c r="AY135" s="178" t="s">
        <v>149</v>
      </c>
    </row>
    <row r="136" s="2" customFormat="1" ht="24.15" customHeight="1">
      <c r="A136" s="30"/>
      <c r="B136" s="162"/>
      <c r="C136" s="163" t="s">
        <v>157</v>
      </c>
      <c r="D136" s="164" t="s">
        <v>152</v>
      </c>
      <c r="E136" s="165" t="s">
        <v>300</v>
      </c>
      <c r="F136" s="166" t="s">
        <v>301</v>
      </c>
      <c r="G136" s="167" t="s">
        <v>163</v>
      </c>
      <c r="H136" s="168">
        <v>129.34999999999999</v>
      </c>
      <c r="I136" s="169">
        <v>415</v>
      </c>
      <c r="J136" s="169">
        <f>ROUND(I136*H136,2)</f>
        <v>53680.25</v>
      </c>
      <c r="K136" s="166" t="s">
        <v>156</v>
      </c>
      <c r="L136" s="31"/>
      <c r="M136" s="170" t="s">
        <v>1</v>
      </c>
      <c r="N136" s="171" t="s">
        <v>45</v>
      </c>
      <c r="O136" s="172">
        <v>0.55800000000000005</v>
      </c>
      <c r="P136" s="172">
        <f>O136*H136</f>
        <v>72.177300000000002</v>
      </c>
      <c r="Q136" s="172">
        <v>0.0206</v>
      </c>
      <c r="R136" s="172">
        <f>Q136*H136</f>
        <v>2.6646099999999997</v>
      </c>
      <c r="S136" s="172">
        <v>0</v>
      </c>
      <c r="T136" s="17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4" t="s">
        <v>157</v>
      </c>
      <c r="AT136" s="174" t="s">
        <v>152</v>
      </c>
      <c r="AU136" s="174" t="s">
        <v>110</v>
      </c>
      <c r="AY136" s="17" t="s">
        <v>149</v>
      </c>
      <c r="BE136" s="175">
        <f>IF(N136="základní",J136,0)</f>
        <v>0</v>
      </c>
      <c r="BF136" s="175">
        <f>IF(N136="snížená",J136,0)</f>
        <v>53680.25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110</v>
      </c>
      <c r="BK136" s="175">
        <f>ROUND(I136*H136,2)</f>
        <v>53680.25</v>
      </c>
      <c r="BL136" s="17" t="s">
        <v>157</v>
      </c>
      <c r="BM136" s="174" t="s">
        <v>302</v>
      </c>
    </row>
    <row r="137" s="13" customFormat="1">
      <c r="A137" s="13"/>
      <c r="B137" s="176"/>
      <c r="C137" s="13"/>
      <c r="D137" s="177" t="s">
        <v>159</v>
      </c>
      <c r="E137" s="178" t="s">
        <v>1</v>
      </c>
      <c r="F137" s="179" t="s">
        <v>179</v>
      </c>
      <c r="G137" s="13"/>
      <c r="H137" s="180">
        <v>137</v>
      </c>
      <c r="I137" s="13"/>
      <c r="J137" s="13"/>
      <c r="K137" s="13"/>
      <c r="L137" s="176"/>
      <c r="M137" s="181"/>
      <c r="N137" s="182"/>
      <c r="O137" s="182"/>
      <c r="P137" s="182"/>
      <c r="Q137" s="182"/>
      <c r="R137" s="182"/>
      <c r="S137" s="182"/>
      <c r="T137" s="1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159</v>
      </c>
      <c r="AU137" s="178" t="s">
        <v>110</v>
      </c>
      <c r="AV137" s="13" t="s">
        <v>110</v>
      </c>
      <c r="AW137" s="13" t="s">
        <v>33</v>
      </c>
      <c r="AX137" s="13" t="s">
        <v>79</v>
      </c>
      <c r="AY137" s="178" t="s">
        <v>149</v>
      </c>
    </row>
    <row r="138" s="13" customFormat="1">
      <c r="A138" s="13"/>
      <c r="B138" s="176"/>
      <c r="C138" s="13"/>
      <c r="D138" s="177" t="s">
        <v>159</v>
      </c>
      <c r="E138" s="178" t="s">
        <v>1</v>
      </c>
      <c r="F138" s="179" t="s">
        <v>181</v>
      </c>
      <c r="G138" s="13"/>
      <c r="H138" s="180">
        <v>-7.6500000000000004</v>
      </c>
      <c r="I138" s="13"/>
      <c r="J138" s="13"/>
      <c r="K138" s="13"/>
      <c r="L138" s="176"/>
      <c r="M138" s="181"/>
      <c r="N138" s="182"/>
      <c r="O138" s="182"/>
      <c r="P138" s="182"/>
      <c r="Q138" s="182"/>
      <c r="R138" s="182"/>
      <c r="S138" s="182"/>
      <c r="T138" s="18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8" t="s">
        <v>159</v>
      </c>
      <c r="AU138" s="178" t="s">
        <v>110</v>
      </c>
      <c r="AV138" s="13" t="s">
        <v>110</v>
      </c>
      <c r="AW138" s="13" t="s">
        <v>33</v>
      </c>
      <c r="AX138" s="13" t="s">
        <v>79</v>
      </c>
      <c r="AY138" s="178" t="s">
        <v>149</v>
      </c>
    </row>
    <row r="139" s="14" customFormat="1">
      <c r="A139" s="14"/>
      <c r="B139" s="184"/>
      <c r="C139" s="14"/>
      <c r="D139" s="177" t="s">
        <v>159</v>
      </c>
      <c r="E139" s="185" t="s">
        <v>1</v>
      </c>
      <c r="F139" s="186" t="s">
        <v>182</v>
      </c>
      <c r="G139" s="14"/>
      <c r="H139" s="187">
        <v>129.34999999999999</v>
      </c>
      <c r="I139" s="14"/>
      <c r="J139" s="14"/>
      <c r="K139" s="14"/>
      <c r="L139" s="184"/>
      <c r="M139" s="188"/>
      <c r="N139" s="189"/>
      <c r="O139" s="189"/>
      <c r="P139" s="189"/>
      <c r="Q139" s="189"/>
      <c r="R139" s="189"/>
      <c r="S139" s="189"/>
      <c r="T139" s="19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85" t="s">
        <v>159</v>
      </c>
      <c r="AU139" s="185" t="s">
        <v>110</v>
      </c>
      <c r="AV139" s="14" t="s">
        <v>157</v>
      </c>
      <c r="AW139" s="14" t="s">
        <v>33</v>
      </c>
      <c r="AX139" s="14" t="s">
        <v>87</v>
      </c>
      <c r="AY139" s="185" t="s">
        <v>149</v>
      </c>
    </row>
    <row r="140" s="12" customFormat="1" ht="22.8" customHeight="1">
      <c r="A140" s="12"/>
      <c r="B140" s="150"/>
      <c r="C140" s="12"/>
      <c r="D140" s="151" t="s">
        <v>78</v>
      </c>
      <c r="E140" s="160" t="s">
        <v>150</v>
      </c>
      <c r="F140" s="160" t="s">
        <v>151</v>
      </c>
      <c r="G140" s="12"/>
      <c r="H140" s="12"/>
      <c r="I140" s="12"/>
      <c r="J140" s="161">
        <f>BK140</f>
        <v>10249.200000000001</v>
      </c>
      <c r="K140" s="12"/>
      <c r="L140" s="150"/>
      <c r="M140" s="154"/>
      <c r="N140" s="155"/>
      <c r="O140" s="155"/>
      <c r="P140" s="156">
        <f>SUM(P141:P142)</f>
        <v>16.379999999999999</v>
      </c>
      <c r="Q140" s="155"/>
      <c r="R140" s="156">
        <f>SUM(R141:R142)</f>
        <v>0.020279999999999999</v>
      </c>
      <c r="S140" s="155"/>
      <c r="T140" s="157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1" t="s">
        <v>87</v>
      </c>
      <c r="AT140" s="158" t="s">
        <v>78</v>
      </c>
      <c r="AU140" s="158" t="s">
        <v>87</v>
      </c>
      <c r="AY140" s="151" t="s">
        <v>149</v>
      </c>
      <c r="BK140" s="159">
        <f>SUM(BK141:BK142)</f>
        <v>10249.200000000001</v>
      </c>
    </row>
    <row r="141" s="2" customFormat="1" ht="21.75" customHeight="1">
      <c r="A141" s="30"/>
      <c r="B141" s="162"/>
      <c r="C141" s="163" t="s">
        <v>175</v>
      </c>
      <c r="D141" s="164" t="s">
        <v>152</v>
      </c>
      <c r="E141" s="165" t="s">
        <v>303</v>
      </c>
      <c r="F141" s="166" t="s">
        <v>304</v>
      </c>
      <c r="G141" s="167" t="s">
        <v>163</v>
      </c>
      <c r="H141" s="168">
        <v>156</v>
      </c>
      <c r="I141" s="169">
        <v>65.700000000000003</v>
      </c>
      <c r="J141" s="169">
        <f>ROUND(I141*H141,2)</f>
        <v>10249.200000000001</v>
      </c>
      <c r="K141" s="166" t="s">
        <v>156</v>
      </c>
      <c r="L141" s="31"/>
      <c r="M141" s="170" t="s">
        <v>1</v>
      </c>
      <c r="N141" s="171" t="s">
        <v>45</v>
      </c>
      <c r="O141" s="172">
        <v>0.105</v>
      </c>
      <c r="P141" s="172">
        <f>O141*H141</f>
        <v>16.379999999999999</v>
      </c>
      <c r="Q141" s="172">
        <v>0.00012999999999999999</v>
      </c>
      <c r="R141" s="172">
        <f>Q141*H141</f>
        <v>0.020279999999999999</v>
      </c>
      <c r="S141" s="172">
        <v>0</v>
      </c>
      <c r="T141" s="17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4" t="s">
        <v>157</v>
      </c>
      <c r="AT141" s="174" t="s">
        <v>152</v>
      </c>
      <c r="AU141" s="174" t="s">
        <v>110</v>
      </c>
      <c r="AY141" s="17" t="s">
        <v>149</v>
      </c>
      <c r="BE141" s="175">
        <f>IF(N141="základní",J141,0)</f>
        <v>0</v>
      </c>
      <c r="BF141" s="175">
        <f>IF(N141="snížená",J141,0)</f>
        <v>10249.200000000001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7" t="s">
        <v>110</v>
      </c>
      <c r="BK141" s="175">
        <f>ROUND(I141*H141,2)</f>
        <v>10249.200000000001</v>
      </c>
      <c r="BL141" s="17" t="s">
        <v>157</v>
      </c>
      <c r="BM141" s="174" t="s">
        <v>305</v>
      </c>
    </row>
    <row r="142" s="13" customFormat="1">
      <c r="A142" s="13"/>
      <c r="B142" s="176"/>
      <c r="C142" s="13"/>
      <c r="D142" s="177" t="s">
        <v>159</v>
      </c>
      <c r="E142" s="178" t="s">
        <v>1</v>
      </c>
      <c r="F142" s="179" t="s">
        <v>306</v>
      </c>
      <c r="G142" s="13"/>
      <c r="H142" s="180">
        <v>156</v>
      </c>
      <c r="I142" s="13"/>
      <c r="J142" s="13"/>
      <c r="K142" s="13"/>
      <c r="L142" s="176"/>
      <c r="M142" s="181"/>
      <c r="N142" s="182"/>
      <c r="O142" s="182"/>
      <c r="P142" s="182"/>
      <c r="Q142" s="182"/>
      <c r="R142" s="182"/>
      <c r="S142" s="182"/>
      <c r="T142" s="18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8" t="s">
        <v>159</v>
      </c>
      <c r="AU142" s="178" t="s">
        <v>110</v>
      </c>
      <c r="AV142" s="13" t="s">
        <v>110</v>
      </c>
      <c r="AW142" s="13" t="s">
        <v>33</v>
      </c>
      <c r="AX142" s="13" t="s">
        <v>87</v>
      </c>
      <c r="AY142" s="178" t="s">
        <v>149</v>
      </c>
    </row>
    <row r="143" s="12" customFormat="1" ht="22.8" customHeight="1">
      <c r="A143" s="12"/>
      <c r="B143" s="150"/>
      <c r="C143" s="12"/>
      <c r="D143" s="151" t="s">
        <v>78</v>
      </c>
      <c r="E143" s="160" t="s">
        <v>307</v>
      </c>
      <c r="F143" s="160" t="s">
        <v>308</v>
      </c>
      <c r="G143" s="12"/>
      <c r="H143" s="12"/>
      <c r="I143" s="12"/>
      <c r="J143" s="161">
        <f>BK143</f>
        <v>8487</v>
      </c>
      <c r="K143" s="12"/>
      <c r="L143" s="150"/>
      <c r="M143" s="154"/>
      <c r="N143" s="155"/>
      <c r="O143" s="155"/>
      <c r="P143" s="156">
        <f>SUM(P144:P145)</f>
        <v>19.720999999999997</v>
      </c>
      <c r="Q143" s="155"/>
      <c r="R143" s="156">
        <f>SUM(R144:R145)</f>
        <v>0</v>
      </c>
      <c r="S143" s="155"/>
      <c r="T143" s="157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1" t="s">
        <v>87</v>
      </c>
      <c r="AT143" s="158" t="s">
        <v>78</v>
      </c>
      <c r="AU143" s="158" t="s">
        <v>87</v>
      </c>
      <c r="AY143" s="151" t="s">
        <v>149</v>
      </c>
      <c r="BK143" s="159">
        <f>SUM(BK144:BK145)</f>
        <v>8487</v>
      </c>
    </row>
    <row r="144" s="2" customFormat="1" ht="16.5" customHeight="1">
      <c r="A144" s="30"/>
      <c r="B144" s="162"/>
      <c r="C144" s="163" t="s">
        <v>185</v>
      </c>
      <c r="D144" s="164" t="s">
        <v>152</v>
      </c>
      <c r="E144" s="165" t="s">
        <v>309</v>
      </c>
      <c r="F144" s="166" t="s">
        <v>310</v>
      </c>
      <c r="G144" s="167" t="s">
        <v>188</v>
      </c>
      <c r="H144" s="168">
        <v>4.0999999999999996</v>
      </c>
      <c r="I144" s="169">
        <v>2070</v>
      </c>
      <c r="J144" s="169">
        <f>ROUND(I144*H144,2)</f>
        <v>8487</v>
      </c>
      <c r="K144" s="166" t="s">
        <v>156</v>
      </c>
      <c r="L144" s="31"/>
      <c r="M144" s="170" t="s">
        <v>1</v>
      </c>
      <c r="N144" s="171" t="s">
        <v>45</v>
      </c>
      <c r="O144" s="172">
        <v>4.8099999999999996</v>
      </c>
      <c r="P144" s="172">
        <f>O144*H144</f>
        <v>19.720999999999997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4" t="s">
        <v>157</v>
      </c>
      <c r="AT144" s="174" t="s">
        <v>152</v>
      </c>
      <c r="AU144" s="174" t="s">
        <v>110</v>
      </c>
      <c r="AY144" s="17" t="s">
        <v>149</v>
      </c>
      <c r="BE144" s="175">
        <f>IF(N144="základní",J144,0)</f>
        <v>0</v>
      </c>
      <c r="BF144" s="175">
        <f>IF(N144="snížená",J144,0)</f>
        <v>8487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7" t="s">
        <v>110</v>
      </c>
      <c r="BK144" s="175">
        <f>ROUND(I144*H144,2)</f>
        <v>8487</v>
      </c>
      <c r="BL144" s="17" t="s">
        <v>157</v>
      </c>
      <c r="BM144" s="174" t="s">
        <v>311</v>
      </c>
    </row>
    <row r="145" s="13" customFormat="1">
      <c r="A145" s="13"/>
      <c r="B145" s="176"/>
      <c r="C145" s="13"/>
      <c r="D145" s="177" t="s">
        <v>159</v>
      </c>
      <c r="E145" s="178" t="s">
        <v>1</v>
      </c>
      <c r="F145" s="179" t="s">
        <v>312</v>
      </c>
      <c r="G145" s="13"/>
      <c r="H145" s="180">
        <v>4.0999999999999996</v>
      </c>
      <c r="I145" s="13"/>
      <c r="J145" s="13"/>
      <c r="K145" s="13"/>
      <c r="L145" s="176"/>
      <c r="M145" s="181"/>
      <c r="N145" s="182"/>
      <c r="O145" s="182"/>
      <c r="P145" s="182"/>
      <c r="Q145" s="182"/>
      <c r="R145" s="182"/>
      <c r="S145" s="182"/>
      <c r="T145" s="18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8" t="s">
        <v>159</v>
      </c>
      <c r="AU145" s="178" t="s">
        <v>110</v>
      </c>
      <c r="AV145" s="13" t="s">
        <v>110</v>
      </c>
      <c r="AW145" s="13" t="s">
        <v>33</v>
      </c>
      <c r="AX145" s="13" t="s">
        <v>87</v>
      </c>
      <c r="AY145" s="178" t="s">
        <v>149</v>
      </c>
    </row>
    <row r="146" s="12" customFormat="1" ht="25.92" customHeight="1">
      <c r="A146" s="12"/>
      <c r="B146" s="150"/>
      <c r="C146" s="12"/>
      <c r="D146" s="151" t="s">
        <v>78</v>
      </c>
      <c r="E146" s="152" t="s">
        <v>203</v>
      </c>
      <c r="F146" s="152" t="s">
        <v>204</v>
      </c>
      <c r="G146" s="12"/>
      <c r="H146" s="12"/>
      <c r="I146" s="12"/>
      <c r="J146" s="153">
        <f>BK146</f>
        <v>217702.46000000002</v>
      </c>
      <c r="K146" s="12"/>
      <c r="L146" s="150"/>
      <c r="M146" s="154"/>
      <c r="N146" s="155"/>
      <c r="O146" s="155"/>
      <c r="P146" s="156">
        <f>P147+P152+P155+P178</f>
        <v>103.96262400000001</v>
      </c>
      <c r="Q146" s="155"/>
      <c r="R146" s="156">
        <f>R147+R152+R155+R178</f>
        <v>1.2118939600000001</v>
      </c>
      <c r="S146" s="155"/>
      <c r="T146" s="157">
        <f>T147+T152+T155+T178</f>
        <v>0.0027000000000000001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1" t="s">
        <v>110</v>
      </c>
      <c r="AT146" s="158" t="s">
        <v>78</v>
      </c>
      <c r="AU146" s="158" t="s">
        <v>79</v>
      </c>
      <c r="AY146" s="151" t="s">
        <v>149</v>
      </c>
      <c r="BK146" s="159">
        <f>BK147+BK152+BK155+BK178</f>
        <v>217702.46000000002</v>
      </c>
    </row>
    <row r="147" s="12" customFormat="1" ht="22.8" customHeight="1">
      <c r="A147" s="12"/>
      <c r="B147" s="150"/>
      <c r="C147" s="12"/>
      <c r="D147" s="151" t="s">
        <v>78</v>
      </c>
      <c r="E147" s="160" t="s">
        <v>313</v>
      </c>
      <c r="F147" s="160" t="s">
        <v>314</v>
      </c>
      <c r="G147" s="12"/>
      <c r="H147" s="12"/>
      <c r="I147" s="12"/>
      <c r="J147" s="161">
        <f>BK147</f>
        <v>16048.52</v>
      </c>
      <c r="K147" s="12"/>
      <c r="L147" s="150"/>
      <c r="M147" s="154"/>
      <c r="N147" s="155"/>
      <c r="O147" s="155"/>
      <c r="P147" s="156">
        <f>SUM(P148:P151)</f>
        <v>14.089504</v>
      </c>
      <c r="Q147" s="155"/>
      <c r="R147" s="156">
        <f>SUM(R148:R151)</f>
        <v>0.47924136000000001</v>
      </c>
      <c r="S147" s="155"/>
      <c r="T147" s="157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1" t="s">
        <v>110</v>
      </c>
      <c r="AT147" s="158" t="s">
        <v>78</v>
      </c>
      <c r="AU147" s="158" t="s">
        <v>87</v>
      </c>
      <c r="AY147" s="151" t="s">
        <v>149</v>
      </c>
      <c r="BK147" s="159">
        <f>SUM(BK148:BK151)</f>
        <v>16048.52</v>
      </c>
    </row>
    <row r="148" s="2" customFormat="1" ht="21.75" customHeight="1">
      <c r="A148" s="30"/>
      <c r="B148" s="162"/>
      <c r="C148" s="163" t="s">
        <v>191</v>
      </c>
      <c r="D148" s="164" t="s">
        <v>152</v>
      </c>
      <c r="E148" s="165" t="s">
        <v>315</v>
      </c>
      <c r="F148" s="166" t="s">
        <v>316</v>
      </c>
      <c r="G148" s="167" t="s">
        <v>163</v>
      </c>
      <c r="H148" s="168">
        <v>8.4239999999999995</v>
      </c>
      <c r="I148" s="169">
        <v>1730</v>
      </c>
      <c r="J148" s="169">
        <f>ROUND(I148*H148,2)</f>
        <v>14573.52</v>
      </c>
      <c r="K148" s="166" t="s">
        <v>156</v>
      </c>
      <c r="L148" s="31"/>
      <c r="M148" s="170" t="s">
        <v>1</v>
      </c>
      <c r="N148" s="171" t="s">
        <v>45</v>
      </c>
      <c r="O148" s="172">
        <v>1.296</v>
      </c>
      <c r="P148" s="172">
        <f>O148*H148</f>
        <v>10.917503999999999</v>
      </c>
      <c r="Q148" s="172">
        <v>0.056890000000000003</v>
      </c>
      <c r="R148" s="172">
        <f>Q148*H148</f>
        <v>0.47924136000000001</v>
      </c>
      <c r="S148" s="172">
        <v>0</v>
      </c>
      <c r="T148" s="173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4" t="s">
        <v>210</v>
      </c>
      <c r="AT148" s="174" t="s">
        <v>152</v>
      </c>
      <c r="AU148" s="174" t="s">
        <v>110</v>
      </c>
      <c r="AY148" s="17" t="s">
        <v>149</v>
      </c>
      <c r="BE148" s="175">
        <f>IF(N148="základní",J148,0)</f>
        <v>0</v>
      </c>
      <c r="BF148" s="175">
        <f>IF(N148="snížená",J148,0)</f>
        <v>14573.52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110</v>
      </c>
      <c r="BK148" s="175">
        <f>ROUND(I148*H148,2)</f>
        <v>14573.52</v>
      </c>
      <c r="BL148" s="17" t="s">
        <v>210</v>
      </c>
      <c r="BM148" s="174" t="s">
        <v>317</v>
      </c>
    </row>
    <row r="149" s="13" customFormat="1">
      <c r="A149" s="13"/>
      <c r="B149" s="176"/>
      <c r="C149" s="13"/>
      <c r="D149" s="177" t="s">
        <v>159</v>
      </c>
      <c r="E149" s="178" t="s">
        <v>1</v>
      </c>
      <c r="F149" s="179" t="s">
        <v>318</v>
      </c>
      <c r="G149" s="13"/>
      <c r="H149" s="180">
        <v>8.4239999999999995</v>
      </c>
      <c r="I149" s="13"/>
      <c r="J149" s="13"/>
      <c r="K149" s="13"/>
      <c r="L149" s="176"/>
      <c r="M149" s="181"/>
      <c r="N149" s="182"/>
      <c r="O149" s="182"/>
      <c r="P149" s="182"/>
      <c r="Q149" s="182"/>
      <c r="R149" s="182"/>
      <c r="S149" s="182"/>
      <c r="T149" s="18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8" t="s">
        <v>159</v>
      </c>
      <c r="AU149" s="178" t="s">
        <v>110</v>
      </c>
      <c r="AV149" s="13" t="s">
        <v>110</v>
      </c>
      <c r="AW149" s="13" t="s">
        <v>33</v>
      </c>
      <c r="AX149" s="13" t="s">
        <v>87</v>
      </c>
      <c r="AY149" s="178" t="s">
        <v>149</v>
      </c>
    </row>
    <row r="150" s="2" customFormat="1" ht="16.5" customHeight="1">
      <c r="A150" s="30"/>
      <c r="B150" s="162"/>
      <c r="C150" s="163" t="s">
        <v>195</v>
      </c>
      <c r="D150" s="164" t="s">
        <v>152</v>
      </c>
      <c r="E150" s="165" t="s">
        <v>319</v>
      </c>
      <c r="F150" s="166" t="s">
        <v>320</v>
      </c>
      <c r="G150" s="167" t="s">
        <v>188</v>
      </c>
      <c r="H150" s="168">
        <v>0.5</v>
      </c>
      <c r="I150" s="169">
        <v>2950</v>
      </c>
      <c r="J150" s="169">
        <f>ROUND(I150*H150,2)</f>
        <v>1475</v>
      </c>
      <c r="K150" s="166" t="s">
        <v>156</v>
      </c>
      <c r="L150" s="31"/>
      <c r="M150" s="170" t="s">
        <v>1</v>
      </c>
      <c r="N150" s="171" t="s">
        <v>45</v>
      </c>
      <c r="O150" s="172">
        <v>6.3440000000000003</v>
      </c>
      <c r="P150" s="172">
        <f>O150*H150</f>
        <v>3.1720000000000002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4" t="s">
        <v>210</v>
      </c>
      <c r="AT150" s="174" t="s">
        <v>152</v>
      </c>
      <c r="AU150" s="174" t="s">
        <v>110</v>
      </c>
      <c r="AY150" s="17" t="s">
        <v>149</v>
      </c>
      <c r="BE150" s="175">
        <f>IF(N150="základní",J150,0)</f>
        <v>0</v>
      </c>
      <c r="BF150" s="175">
        <f>IF(N150="snížená",J150,0)</f>
        <v>1475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7" t="s">
        <v>110</v>
      </c>
      <c r="BK150" s="175">
        <f>ROUND(I150*H150,2)</f>
        <v>1475</v>
      </c>
      <c r="BL150" s="17" t="s">
        <v>210</v>
      </c>
      <c r="BM150" s="174" t="s">
        <v>321</v>
      </c>
    </row>
    <row r="151" s="13" customFormat="1">
      <c r="A151" s="13"/>
      <c r="B151" s="176"/>
      <c r="C151" s="13"/>
      <c r="D151" s="177" t="s">
        <v>159</v>
      </c>
      <c r="E151" s="178" t="s">
        <v>1</v>
      </c>
      <c r="F151" s="179" t="s">
        <v>322</v>
      </c>
      <c r="G151" s="13"/>
      <c r="H151" s="180">
        <v>0.5</v>
      </c>
      <c r="I151" s="13"/>
      <c r="J151" s="13"/>
      <c r="K151" s="13"/>
      <c r="L151" s="176"/>
      <c r="M151" s="181"/>
      <c r="N151" s="182"/>
      <c r="O151" s="182"/>
      <c r="P151" s="182"/>
      <c r="Q151" s="182"/>
      <c r="R151" s="182"/>
      <c r="S151" s="182"/>
      <c r="T151" s="18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8" t="s">
        <v>159</v>
      </c>
      <c r="AU151" s="178" t="s">
        <v>110</v>
      </c>
      <c r="AV151" s="13" t="s">
        <v>110</v>
      </c>
      <c r="AW151" s="13" t="s">
        <v>33</v>
      </c>
      <c r="AX151" s="13" t="s">
        <v>87</v>
      </c>
      <c r="AY151" s="178" t="s">
        <v>149</v>
      </c>
    </row>
    <row r="152" s="12" customFormat="1" ht="22.8" customHeight="1">
      <c r="A152" s="12"/>
      <c r="B152" s="150"/>
      <c r="C152" s="12"/>
      <c r="D152" s="151" t="s">
        <v>78</v>
      </c>
      <c r="E152" s="160" t="s">
        <v>323</v>
      </c>
      <c r="F152" s="160" t="s">
        <v>324</v>
      </c>
      <c r="G152" s="12"/>
      <c r="H152" s="12"/>
      <c r="I152" s="12"/>
      <c r="J152" s="161">
        <f>BK152</f>
        <v>75000</v>
      </c>
      <c r="K152" s="12"/>
      <c r="L152" s="150"/>
      <c r="M152" s="154"/>
      <c r="N152" s="155"/>
      <c r="O152" s="155"/>
      <c r="P152" s="156">
        <f>SUM(P153:P154)</f>
        <v>0.32000000000000001</v>
      </c>
      <c r="Q152" s="155"/>
      <c r="R152" s="156">
        <f>SUM(R153:R154)</f>
        <v>0.00025000000000000001</v>
      </c>
      <c r="S152" s="155"/>
      <c r="T152" s="157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1" t="s">
        <v>110</v>
      </c>
      <c r="AT152" s="158" t="s">
        <v>78</v>
      </c>
      <c r="AU152" s="158" t="s">
        <v>87</v>
      </c>
      <c r="AY152" s="151" t="s">
        <v>149</v>
      </c>
      <c r="BK152" s="159">
        <f>SUM(BK153:BK154)</f>
        <v>75000</v>
      </c>
    </row>
    <row r="153" s="2" customFormat="1" ht="24.15" customHeight="1">
      <c r="A153" s="30"/>
      <c r="B153" s="162"/>
      <c r="C153" s="163" t="s">
        <v>150</v>
      </c>
      <c r="D153" s="164" t="s">
        <v>152</v>
      </c>
      <c r="E153" s="165" t="s">
        <v>325</v>
      </c>
      <c r="F153" s="166" t="s">
        <v>326</v>
      </c>
      <c r="G153" s="167" t="s">
        <v>327</v>
      </c>
      <c r="H153" s="168">
        <v>1</v>
      </c>
      <c r="I153" s="169">
        <v>75000</v>
      </c>
      <c r="J153" s="169">
        <f>ROUND(I153*H153,2)</f>
        <v>75000</v>
      </c>
      <c r="K153" s="166" t="s">
        <v>216</v>
      </c>
      <c r="L153" s="31"/>
      <c r="M153" s="170" t="s">
        <v>1</v>
      </c>
      <c r="N153" s="171" t="s">
        <v>45</v>
      </c>
      <c r="O153" s="172">
        <v>0.32000000000000001</v>
      </c>
      <c r="P153" s="172">
        <f>O153*H153</f>
        <v>0.32000000000000001</v>
      </c>
      <c r="Q153" s="172">
        <v>0.00025000000000000001</v>
      </c>
      <c r="R153" s="172">
        <f>Q153*H153</f>
        <v>0.00025000000000000001</v>
      </c>
      <c r="S153" s="172">
        <v>0</v>
      </c>
      <c r="T153" s="173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74" t="s">
        <v>210</v>
      </c>
      <c r="AT153" s="174" t="s">
        <v>152</v>
      </c>
      <c r="AU153" s="174" t="s">
        <v>110</v>
      </c>
      <c r="AY153" s="17" t="s">
        <v>149</v>
      </c>
      <c r="BE153" s="175">
        <f>IF(N153="základní",J153,0)</f>
        <v>0</v>
      </c>
      <c r="BF153" s="175">
        <f>IF(N153="snížená",J153,0)</f>
        <v>75000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7" t="s">
        <v>110</v>
      </c>
      <c r="BK153" s="175">
        <f>ROUND(I153*H153,2)</f>
        <v>75000</v>
      </c>
      <c r="BL153" s="17" t="s">
        <v>210</v>
      </c>
      <c r="BM153" s="174" t="s">
        <v>328</v>
      </c>
    </row>
    <row r="154" s="13" customFormat="1">
      <c r="A154" s="13"/>
      <c r="B154" s="176"/>
      <c r="C154" s="13"/>
      <c r="D154" s="177" t="s">
        <v>159</v>
      </c>
      <c r="E154" s="178" t="s">
        <v>1</v>
      </c>
      <c r="F154" s="179" t="s">
        <v>87</v>
      </c>
      <c r="G154" s="13"/>
      <c r="H154" s="180">
        <v>1</v>
      </c>
      <c r="I154" s="13"/>
      <c r="J154" s="13"/>
      <c r="K154" s="13"/>
      <c r="L154" s="176"/>
      <c r="M154" s="181"/>
      <c r="N154" s="182"/>
      <c r="O154" s="182"/>
      <c r="P154" s="182"/>
      <c r="Q154" s="182"/>
      <c r="R154" s="182"/>
      <c r="S154" s="182"/>
      <c r="T154" s="18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78" t="s">
        <v>159</v>
      </c>
      <c r="AU154" s="178" t="s">
        <v>110</v>
      </c>
      <c r="AV154" s="13" t="s">
        <v>110</v>
      </c>
      <c r="AW154" s="13" t="s">
        <v>33</v>
      </c>
      <c r="AX154" s="13" t="s">
        <v>87</v>
      </c>
      <c r="AY154" s="178" t="s">
        <v>149</v>
      </c>
    </row>
    <row r="155" s="12" customFormat="1" ht="22.8" customHeight="1">
      <c r="A155" s="12"/>
      <c r="B155" s="150"/>
      <c r="C155" s="12"/>
      <c r="D155" s="151" t="s">
        <v>78</v>
      </c>
      <c r="E155" s="160" t="s">
        <v>329</v>
      </c>
      <c r="F155" s="160" t="s">
        <v>330</v>
      </c>
      <c r="G155" s="12"/>
      <c r="H155" s="12"/>
      <c r="I155" s="12"/>
      <c r="J155" s="161">
        <f>BK155</f>
        <v>96998.960000000006</v>
      </c>
      <c r="K155" s="12"/>
      <c r="L155" s="150"/>
      <c r="M155" s="154"/>
      <c r="N155" s="155"/>
      <c r="O155" s="155"/>
      <c r="P155" s="156">
        <f>SUM(P156:P177)</f>
        <v>56.001600000000003</v>
      </c>
      <c r="Q155" s="155"/>
      <c r="R155" s="156">
        <f>SUM(R156:R177)</f>
        <v>0.63477240000000001</v>
      </c>
      <c r="S155" s="155"/>
      <c r="T155" s="157">
        <f>SUM(T156:T177)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1" t="s">
        <v>110</v>
      </c>
      <c r="AT155" s="158" t="s">
        <v>78</v>
      </c>
      <c r="AU155" s="158" t="s">
        <v>87</v>
      </c>
      <c r="AY155" s="151" t="s">
        <v>149</v>
      </c>
      <c r="BK155" s="159">
        <f>SUM(BK156:BK177)</f>
        <v>96998.960000000006</v>
      </c>
    </row>
    <row r="156" s="2" customFormat="1" ht="16.5" customHeight="1">
      <c r="A156" s="30"/>
      <c r="B156" s="162"/>
      <c r="C156" s="163" t="s">
        <v>92</v>
      </c>
      <c r="D156" s="164" t="s">
        <v>152</v>
      </c>
      <c r="E156" s="165" t="s">
        <v>331</v>
      </c>
      <c r="F156" s="166" t="s">
        <v>332</v>
      </c>
      <c r="G156" s="167" t="s">
        <v>163</v>
      </c>
      <c r="H156" s="168">
        <v>47.799999999999997</v>
      </c>
      <c r="I156" s="169">
        <v>58.5</v>
      </c>
      <c r="J156" s="169">
        <f>ROUND(I156*H156,2)</f>
        <v>2796.3000000000002</v>
      </c>
      <c r="K156" s="166" t="s">
        <v>156</v>
      </c>
      <c r="L156" s="31"/>
      <c r="M156" s="170" t="s">
        <v>1</v>
      </c>
      <c r="N156" s="171" t="s">
        <v>45</v>
      </c>
      <c r="O156" s="172">
        <v>0.070000000000000007</v>
      </c>
      <c r="P156" s="172">
        <f>O156*H156</f>
        <v>3.3460000000000001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4" t="s">
        <v>210</v>
      </c>
      <c r="AT156" s="174" t="s">
        <v>152</v>
      </c>
      <c r="AU156" s="174" t="s">
        <v>110</v>
      </c>
      <c r="AY156" s="17" t="s">
        <v>149</v>
      </c>
      <c r="BE156" s="175">
        <f>IF(N156="základní",J156,0)</f>
        <v>0</v>
      </c>
      <c r="BF156" s="175">
        <f>IF(N156="snížená",J156,0)</f>
        <v>2796.3000000000002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7" t="s">
        <v>110</v>
      </c>
      <c r="BK156" s="175">
        <f>ROUND(I156*H156,2)</f>
        <v>2796.3000000000002</v>
      </c>
      <c r="BL156" s="17" t="s">
        <v>210</v>
      </c>
      <c r="BM156" s="174" t="s">
        <v>333</v>
      </c>
    </row>
    <row r="157" s="13" customFormat="1">
      <c r="A157" s="13"/>
      <c r="B157" s="176"/>
      <c r="C157" s="13"/>
      <c r="D157" s="177" t="s">
        <v>159</v>
      </c>
      <c r="E157" s="178" t="s">
        <v>1</v>
      </c>
      <c r="F157" s="179" t="s">
        <v>334</v>
      </c>
      <c r="G157" s="13"/>
      <c r="H157" s="180">
        <v>47.799999999999997</v>
      </c>
      <c r="I157" s="13"/>
      <c r="J157" s="13"/>
      <c r="K157" s="13"/>
      <c r="L157" s="176"/>
      <c r="M157" s="181"/>
      <c r="N157" s="182"/>
      <c r="O157" s="182"/>
      <c r="P157" s="182"/>
      <c r="Q157" s="182"/>
      <c r="R157" s="182"/>
      <c r="S157" s="182"/>
      <c r="T157" s="18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8" t="s">
        <v>159</v>
      </c>
      <c r="AU157" s="178" t="s">
        <v>110</v>
      </c>
      <c r="AV157" s="13" t="s">
        <v>110</v>
      </c>
      <c r="AW157" s="13" t="s">
        <v>33</v>
      </c>
      <c r="AX157" s="13" t="s">
        <v>87</v>
      </c>
      <c r="AY157" s="178" t="s">
        <v>149</v>
      </c>
    </row>
    <row r="158" s="2" customFormat="1" ht="16.5" customHeight="1">
      <c r="A158" s="30"/>
      <c r="B158" s="162"/>
      <c r="C158" s="163" t="s">
        <v>213</v>
      </c>
      <c r="D158" s="164" t="s">
        <v>152</v>
      </c>
      <c r="E158" s="165" t="s">
        <v>335</v>
      </c>
      <c r="F158" s="166" t="s">
        <v>336</v>
      </c>
      <c r="G158" s="167" t="s">
        <v>163</v>
      </c>
      <c r="H158" s="168">
        <v>47.799999999999997</v>
      </c>
      <c r="I158" s="169">
        <v>121</v>
      </c>
      <c r="J158" s="169">
        <f>ROUND(I158*H158,2)</f>
        <v>5783.8000000000002</v>
      </c>
      <c r="K158" s="166" t="s">
        <v>156</v>
      </c>
      <c r="L158" s="31"/>
      <c r="M158" s="170" t="s">
        <v>1</v>
      </c>
      <c r="N158" s="171" t="s">
        <v>45</v>
      </c>
      <c r="O158" s="172">
        <v>0.14599999999999999</v>
      </c>
      <c r="P158" s="172">
        <f>O158*H158</f>
        <v>6.9787999999999988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4" t="s">
        <v>210</v>
      </c>
      <c r="AT158" s="174" t="s">
        <v>152</v>
      </c>
      <c r="AU158" s="174" t="s">
        <v>110</v>
      </c>
      <c r="AY158" s="17" t="s">
        <v>149</v>
      </c>
      <c r="BE158" s="175">
        <f>IF(N158="základní",J158,0)</f>
        <v>0</v>
      </c>
      <c r="BF158" s="175">
        <f>IF(N158="snížená",J158,0)</f>
        <v>5783.8000000000002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7" t="s">
        <v>110</v>
      </c>
      <c r="BK158" s="175">
        <f>ROUND(I158*H158,2)</f>
        <v>5783.8000000000002</v>
      </c>
      <c r="BL158" s="17" t="s">
        <v>210</v>
      </c>
      <c r="BM158" s="174" t="s">
        <v>337</v>
      </c>
    </row>
    <row r="159" s="13" customFormat="1">
      <c r="A159" s="13"/>
      <c r="B159" s="176"/>
      <c r="C159" s="13"/>
      <c r="D159" s="177" t="s">
        <v>159</v>
      </c>
      <c r="E159" s="178" t="s">
        <v>1</v>
      </c>
      <c r="F159" s="179" t="s">
        <v>334</v>
      </c>
      <c r="G159" s="13"/>
      <c r="H159" s="180">
        <v>47.799999999999997</v>
      </c>
      <c r="I159" s="13"/>
      <c r="J159" s="13"/>
      <c r="K159" s="13"/>
      <c r="L159" s="176"/>
      <c r="M159" s="181"/>
      <c r="N159" s="182"/>
      <c r="O159" s="182"/>
      <c r="P159" s="182"/>
      <c r="Q159" s="182"/>
      <c r="R159" s="182"/>
      <c r="S159" s="182"/>
      <c r="T159" s="18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8" t="s">
        <v>159</v>
      </c>
      <c r="AU159" s="178" t="s">
        <v>110</v>
      </c>
      <c r="AV159" s="13" t="s">
        <v>110</v>
      </c>
      <c r="AW159" s="13" t="s">
        <v>33</v>
      </c>
      <c r="AX159" s="13" t="s">
        <v>87</v>
      </c>
      <c r="AY159" s="178" t="s">
        <v>149</v>
      </c>
    </row>
    <row r="160" s="2" customFormat="1" ht="16.5" customHeight="1">
      <c r="A160" s="30"/>
      <c r="B160" s="162"/>
      <c r="C160" s="163" t="s">
        <v>8</v>
      </c>
      <c r="D160" s="164" t="s">
        <v>152</v>
      </c>
      <c r="E160" s="165" t="s">
        <v>338</v>
      </c>
      <c r="F160" s="166" t="s">
        <v>339</v>
      </c>
      <c r="G160" s="167" t="s">
        <v>163</v>
      </c>
      <c r="H160" s="168">
        <v>47.799999999999997</v>
      </c>
      <c r="I160" s="169">
        <v>16.199999999999999</v>
      </c>
      <c r="J160" s="169">
        <f>ROUND(I160*H160,2)</f>
        <v>774.36000000000001</v>
      </c>
      <c r="K160" s="166" t="s">
        <v>156</v>
      </c>
      <c r="L160" s="31"/>
      <c r="M160" s="170" t="s">
        <v>1</v>
      </c>
      <c r="N160" s="171" t="s">
        <v>45</v>
      </c>
      <c r="O160" s="172">
        <v>0.024</v>
      </c>
      <c r="P160" s="172">
        <f>O160*H160</f>
        <v>1.1472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4" t="s">
        <v>210</v>
      </c>
      <c r="AT160" s="174" t="s">
        <v>152</v>
      </c>
      <c r="AU160" s="174" t="s">
        <v>110</v>
      </c>
      <c r="AY160" s="17" t="s">
        <v>149</v>
      </c>
      <c r="BE160" s="175">
        <f>IF(N160="základní",J160,0)</f>
        <v>0</v>
      </c>
      <c r="BF160" s="175">
        <f>IF(N160="snížená",J160,0)</f>
        <v>774.36000000000001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7" t="s">
        <v>110</v>
      </c>
      <c r="BK160" s="175">
        <f>ROUND(I160*H160,2)</f>
        <v>774.36000000000001</v>
      </c>
      <c r="BL160" s="17" t="s">
        <v>210</v>
      </c>
      <c r="BM160" s="174" t="s">
        <v>340</v>
      </c>
    </row>
    <row r="161" s="13" customFormat="1">
      <c r="A161" s="13"/>
      <c r="B161" s="176"/>
      <c r="C161" s="13"/>
      <c r="D161" s="177" t="s">
        <v>159</v>
      </c>
      <c r="E161" s="178" t="s">
        <v>1</v>
      </c>
      <c r="F161" s="179" t="s">
        <v>334</v>
      </c>
      <c r="G161" s="13"/>
      <c r="H161" s="180">
        <v>47.799999999999997</v>
      </c>
      <c r="I161" s="13"/>
      <c r="J161" s="13"/>
      <c r="K161" s="13"/>
      <c r="L161" s="176"/>
      <c r="M161" s="181"/>
      <c r="N161" s="182"/>
      <c r="O161" s="182"/>
      <c r="P161" s="182"/>
      <c r="Q161" s="182"/>
      <c r="R161" s="182"/>
      <c r="S161" s="182"/>
      <c r="T161" s="18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8" t="s">
        <v>159</v>
      </c>
      <c r="AU161" s="178" t="s">
        <v>110</v>
      </c>
      <c r="AV161" s="13" t="s">
        <v>110</v>
      </c>
      <c r="AW161" s="13" t="s">
        <v>33</v>
      </c>
      <c r="AX161" s="13" t="s">
        <v>87</v>
      </c>
      <c r="AY161" s="178" t="s">
        <v>149</v>
      </c>
    </row>
    <row r="162" s="2" customFormat="1" ht="16.5" customHeight="1">
      <c r="A162" s="30"/>
      <c r="B162" s="162"/>
      <c r="C162" s="163" t="s">
        <v>95</v>
      </c>
      <c r="D162" s="164" t="s">
        <v>152</v>
      </c>
      <c r="E162" s="165" t="s">
        <v>341</v>
      </c>
      <c r="F162" s="166" t="s">
        <v>342</v>
      </c>
      <c r="G162" s="167" t="s">
        <v>163</v>
      </c>
      <c r="H162" s="168">
        <v>47.799999999999997</v>
      </c>
      <c r="I162" s="169">
        <v>42.100000000000001</v>
      </c>
      <c r="J162" s="169">
        <f>ROUND(I162*H162,2)</f>
        <v>2012.3800000000001</v>
      </c>
      <c r="K162" s="166" t="s">
        <v>156</v>
      </c>
      <c r="L162" s="31"/>
      <c r="M162" s="170" t="s">
        <v>1</v>
      </c>
      <c r="N162" s="171" t="s">
        <v>45</v>
      </c>
      <c r="O162" s="172">
        <v>0.058000000000000003</v>
      </c>
      <c r="P162" s="172">
        <f>O162*H162</f>
        <v>2.7724000000000002</v>
      </c>
      <c r="Q162" s="172">
        <v>3.0000000000000001E-05</v>
      </c>
      <c r="R162" s="172">
        <f>Q162*H162</f>
        <v>0.0014339999999999999</v>
      </c>
      <c r="S162" s="172">
        <v>0</v>
      </c>
      <c r="T162" s="17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4" t="s">
        <v>210</v>
      </c>
      <c r="AT162" s="174" t="s">
        <v>152</v>
      </c>
      <c r="AU162" s="174" t="s">
        <v>110</v>
      </c>
      <c r="AY162" s="17" t="s">
        <v>149</v>
      </c>
      <c r="BE162" s="175">
        <f>IF(N162="základní",J162,0)</f>
        <v>0</v>
      </c>
      <c r="BF162" s="175">
        <f>IF(N162="snížená",J162,0)</f>
        <v>2012.3800000000001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7" t="s">
        <v>110</v>
      </c>
      <c r="BK162" s="175">
        <f>ROUND(I162*H162,2)</f>
        <v>2012.3800000000001</v>
      </c>
      <c r="BL162" s="17" t="s">
        <v>210</v>
      </c>
      <c r="BM162" s="174" t="s">
        <v>343</v>
      </c>
    </row>
    <row r="163" s="13" customFormat="1">
      <c r="A163" s="13"/>
      <c r="B163" s="176"/>
      <c r="C163" s="13"/>
      <c r="D163" s="177" t="s">
        <v>159</v>
      </c>
      <c r="E163" s="178" t="s">
        <v>1</v>
      </c>
      <c r="F163" s="179" t="s">
        <v>334</v>
      </c>
      <c r="G163" s="13"/>
      <c r="H163" s="180">
        <v>47.799999999999997</v>
      </c>
      <c r="I163" s="13"/>
      <c r="J163" s="13"/>
      <c r="K163" s="13"/>
      <c r="L163" s="176"/>
      <c r="M163" s="181"/>
      <c r="N163" s="182"/>
      <c r="O163" s="182"/>
      <c r="P163" s="182"/>
      <c r="Q163" s="182"/>
      <c r="R163" s="182"/>
      <c r="S163" s="182"/>
      <c r="T163" s="18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8" t="s">
        <v>159</v>
      </c>
      <c r="AU163" s="178" t="s">
        <v>110</v>
      </c>
      <c r="AV163" s="13" t="s">
        <v>110</v>
      </c>
      <c r="AW163" s="13" t="s">
        <v>33</v>
      </c>
      <c r="AX163" s="13" t="s">
        <v>87</v>
      </c>
      <c r="AY163" s="178" t="s">
        <v>149</v>
      </c>
    </row>
    <row r="164" s="2" customFormat="1" ht="16.5" customHeight="1">
      <c r="A164" s="30"/>
      <c r="B164" s="162"/>
      <c r="C164" s="163" t="s">
        <v>229</v>
      </c>
      <c r="D164" s="164" t="s">
        <v>152</v>
      </c>
      <c r="E164" s="165" t="s">
        <v>344</v>
      </c>
      <c r="F164" s="166" t="s">
        <v>345</v>
      </c>
      <c r="G164" s="167" t="s">
        <v>253</v>
      </c>
      <c r="H164" s="168">
        <v>55.399999999999999</v>
      </c>
      <c r="I164" s="169">
        <v>53.200000000000003</v>
      </c>
      <c r="J164" s="169">
        <f>ROUND(I164*H164,2)</f>
        <v>2947.2800000000002</v>
      </c>
      <c r="K164" s="166" t="s">
        <v>156</v>
      </c>
      <c r="L164" s="31"/>
      <c r="M164" s="170" t="s">
        <v>1</v>
      </c>
      <c r="N164" s="171" t="s">
        <v>45</v>
      </c>
      <c r="O164" s="172">
        <v>0.10000000000000001</v>
      </c>
      <c r="P164" s="172">
        <f>O164*H164</f>
        <v>5.54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4" t="s">
        <v>210</v>
      </c>
      <c r="AT164" s="174" t="s">
        <v>152</v>
      </c>
      <c r="AU164" s="174" t="s">
        <v>110</v>
      </c>
      <c r="AY164" s="17" t="s">
        <v>149</v>
      </c>
      <c r="BE164" s="175">
        <f>IF(N164="základní",J164,0)</f>
        <v>0</v>
      </c>
      <c r="BF164" s="175">
        <f>IF(N164="snížená",J164,0)</f>
        <v>2947.2800000000002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7" t="s">
        <v>110</v>
      </c>
      <c r="BK164" s="175">
        <f>ROUND(I164*H164,2)</f>
        <v>2947.2800000000002</v>
      </c>
      <c r="BL164" s="17" t="s">
        <v>210</v>
      </c>
      <c r="BM164" s="174" t="s">
        <v>346</v>
      </c>
    </row>
    <row r="165" s="13" customFormat="1">
      <c r="A165" s="13"/>
      <c r="B165" s="176"/>
      <c r="C165" s="13"/>
      <c r="D165" s="177" t="s">
        <v>159</v>
      </c>
      <c r="E165" s="178" t="s">
        <v>1</v>
      </c>
      <c r="F165" s="179" t="s">
        <v>347</v>
      </c>
      <c r="G165" s="13"/>
      <c r="H165" s="180">
        <v>55.399999999999999</v>
      </c>
      <c r="I165" s="13"/>
      <c r="J165" s="13"/>
      <c r="K165" s="13"/>
      <c r="L165" s="176"/>
      <c r="M165" s="181"/>
      <c r="N165" s="182"/>
      <c r="O165" s="182"/>
      <c r="P165" s="182"/>
      <c r="Q165" s="182"/>
      <c r="R165" s="182"/>
      <c r="S165" s="182"/>
      <c r="T165" s="18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8" t="s">
        <v>159</v>
      </c>
      <c r="AU165" s="178" t="s">
        <v>110</v>
      </c>
      <c r="AV165" s="13" t="s">
        <v>110</v>
      </c>
      <c r="AW165" s="13" t="s">
        <v>33</v>
      </c>
      <c r="AX165" s="13" t="s">
        <v>87</v>
      </c>
      <c r="AY165" s="178" t="s">
        <v>149</v>
      </c>
    </row>
    <row r="166" s="2" customFormat="1" ht="16.5" customHeight="1">
      <c r="A166" s="30"/>
      <c r="B166" s="162"/>
      <c r="C166" s="194" t="s">
        <v>234</v>
      </c>
      <c r="D166" s="195" t="s">
        <v>348</v>
      </c>
      <c r="E166" s="196" t="s">
        <v>349</v>
      </c>
      <c r="F166" s="197" t="s">
        <v>350</v>
      </c>
      <c r="G166" s="198" t="s">
        <v>253</v>
      </c>
      <c r="H166" s="199">
        <v>66.480000000000004</v>
      </c>
      <c r="I166" s="200">
        <v>87.5</v>
      </c>
      <c r="J166" s="200">
        <f>ROUND(I166*H166,2)</f>
        <v>5817</v>
      </c>
      <c r="K166" s="197" t="s">
        <v>216</v>
      </c>
      <c r="L166" s="201"/>
      <c r="M166" s="202" t="s">
        <v>1</v>
      </c>
      <c r="N166" s="203" t="s">
        <v>45</v>
      </c>
      <c r="O166" s="172">
        <v>0</v>
      </c>
      <c r="P166" s="172">
        <f>O166*H166</f>
        <v>0</v>
      </c>
      <c r="Q166" s="172">
        <v>0.00020000000000000001</v>
      </c>
      <c r="R166" s="172">
        <f>Q166*H166</f>
        <v>0.013296000000000002</v>
      </c>
      <c r="S166" s="172">
        <v>0</v>
      </c>
      <c r="T166" s="173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4" t="s">
        <v>351</v>
      </c>
      <c r="AT166" s="174" t="s">
        <v>348</v>
      </c>
      <c r="AU166" s="174" t="s">
        <v>110</v>
      </c>
      <c r="AY166" s="17" t="s">
        <v>149</v>
      </c>
      <c r="BE166" s="175">
        <f>IF(N166="základní",J166,0)</f>
        <v>0</v>
      </c>
      <c r="BF166" s="175">
        <f>IF(N166="snížená",J166,0)</f>
        <v>5817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7" t="s">
        <v>110</v>
      </c>
      <c r="BK166" s="175">
        <f>ROUND(I166*H166,2)</f>
        <v>5817</v>
      </c>
      <c r="BL166" s="17" t="s">
        <v>210</v>
      </c>
      <c r="BM166" s="174" t="s">
        <v>352</v>
      </c>
    </row>
    <row r="167" s="13" customFormat="1">
      <c r="A167" s="13"/>
      <c r="B167" s="176"/>
      <c r="C167" s="13"/>
      <c r="D167" s="177" t="s">
        <v>159</v>
      </c>
      <c r="E167" s="178" t="s">
        <v>1</v>
      </c>
      <c r="F167" s="179" t="s">
        <v>353</v>
      </c>
      <c r="G167" s="13"/>
      <c r="H167" s="180">
        <v>66.480000000000004</v>
      </c>
      <c r="I167" s="13"/>
      <c r="J167" s="13"/>
      <c r="K167" s="13"/>
      <c r="L167" s="176"/>
      <c r="M167" s="181"/>
      <c r="N167" s="182"/>
      <c r="O167" s="182"/>
      <c r="P167" s="182"/>
      <c r="Q167" s="182"/>
      <c r="R167" s="182"/>
      <c r="S167" s="182"/>
      <c r="T167" s="18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78" t="s">
        <v>159</v>
      </c>
      <c r="AU167" s="178" t="s">
        <v>110</v>
      </c>
      <c r="AV167" s="13" t="s">
        <v>110</v>
      </c>
      <c r="AW167" s="13" t="s">
        <v>33</v>
      </c>
      <c r="AX167" s="13" t="s">
        <v>87</v>
      </c>
      <c r="AY167" s="178" t="s">
        <v>149</v>
      </c>
    </row>
    <row r="168" s="2" customFormat="1" ht="16.5" customHeight="1">
      <c r="A168" s="30"/>
      <c r="B168" s="162"/>
      <c r="C168" s="163" t="s">
        <v>210</v>
      </c>
      <c r="D168" s="164" t="s">
        <v>152</v>
      </c>
      <c r="E168" s="165" t="s">
        <v>354</v>
      </c>
      <c r="F168" s="166" t="s">
        <v>355</v>
      </c>
      <c r="G168" s="167" t="s">
        <v>253</v>
      </c>
      <c r="H168" s="168">
        <v>2.2000000000000002</v>
      </c>
      <c r="I168" s="169">
        <v>42.200000000000003</v>
      </c>
      <c r="J168" s="169">
        <f>ROUND(I168*H168,2)</f>
        <v>92.840000000000003</v>
      </c>
      <c r="K168" s="166" t="s">
        <v>156</v>
      </c>
      <c r="L168" s="31"/>
      <c r="M168" s="170" t="s">
        <v>1</v>
      </c>
      <c r="N168" s="171" t="s">
        <v>45</v>
      </c>
      <c r="O168" s="172">
        <v>0.080000000000000002</v>
      </c>
      <c r="P168" s="172">
        <f>O168*H168</f>
        <v>0.17600000000000002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4" t="s">
        <v>210</v>
      </c>
      <c r="AT168" s="174" t="s">
        <v>152</v>
      </c>
      <c r="AU168" s="174" t="s">
        <v>110</v>
      </c>
      <c r="AY168" s="17" t="s">
        <v>149</v>
      </c>
      <c r="BE168" s="175">
        <f>IF(N168="základní",J168,0)</f>
        <v>0</v>
      </c>
      <c r="BF168" s="175">
        <f>IF(N168="snížená",J168,0)</f>
        <v>92.840000000000003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7" t="s">
        <v>110</v>
      </c>
      <c r="BK168" s="175">
        <f>ROUND(I168*H168,2)</f>
        <v>92.840000000000003</v>
      </c>
      <c r="BL168" s="17" t="s">
        <v>210</v>
      </c>
      <c r="BM168" s="174" t="s">
        <v>356</v>
      </c>
    </row>
    <row r="169" s="13" customFormat="1">
      <c r="A169" s="13"/>
      <c r="B169" s="176"/>
      <c r="C169" s="13"/>
      <c r="D169" s="177" t="s">
        <v>159</v>
      </c>
      <c r="E169" s="178" t="s">
        <v>1</v>
      </c>
      <c r="F169" s="179" t="s">
        <v>357</v>
      </c>
      <c r="G169" s="13"/>
      <c r="H169" s="180">
        <v>2.2000000000000002</v>
      </c>
      <c r="I169" s="13"/>
      <c r="J169" s="13"/>
      <c r="K169" s="13"/>
      <c r="L169" s="176"/>
      <c r="M169" s="181"/>
      <c r="N169" s="182"/>
      <c r="O169" s="182"/>
      <c r="P169" s="182"/>
      <c r="Q169" s="182"/>
      <c r="R169" s="182"/>
      <c r="S169" s="182"/>
      <c r="T169" s="18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8" t="s">
        <v>159</v>
      </c>
      <c r="AU169" s="178" t="s">
        <v>110</v>
      </c>
      <c r="AV169" s="13" t="s">
        <v>110</v>
      </c>
      <c r="AW169" s="13" t="s">
        <v>33</v>
      </c>
      <c r="AX169" s="13" t="s">
        <v>87</v>
      </c>
      <c r="AY169" s="178" t="s">
        <v>149</v>
      </c>
    </row>
    <row r="170" s="2" customFormat="1" ht="16.5" customHeight="1">
      <c r="A170" s="30"/>
      <c r="B170" s="162"/>
      <c r="C170" s="194" t="s">
        <v>98</v>
      </c>
      <c r="D170" s="195" t="s">
        <v>348</v>
      </c>
      <c r="E170" s="196" t="s">
        <v>358</v>
      </c>
      <c r="F170" s="197" t="s">
        <v>359</v>
      </c>
      <c r="G170" s="198" t="s">
        <v>253</v>
      </c>
      <c r="H170" s="199">
        <v>2.6400000000000001</v>
      </c>
      <c r="I170" s="200">
        <v>297</v>
      </c>
      <c r="J170" s="200">
        <f>ROUND(I170*H170,2)</f>
        <v>784.08000000000004</v>
      </c>
      <c r="K170" s="197" t="s">
        <v>156</v>
      </c>
      <c r="L170" s="201"/>
      <c r="M170" s="202" t="s">
        <v>1</v>
      </c>
      <c r="N170" s="203" t="s">
        <v>45</v>
      </c>
      <c r="O170" s="172">
        <v>0</v>
      </c>
      <c r="P170" s="172">
        <f>O170*H170</f>
        <v>0</v>
      </c>
      <c r="Q170" s="172">
        <v>0.00021000000000000001</v>
      </c>
      <c r="R170" s="172">
        <f>Q170*H170</f>
        <v>0.00055440000000000003</v>
      </c>
      <c r="S170" s="172">
        <v>0</v>
      </c>
      <c r="T170" s="173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4" t="s">
        <v>351</v>
      </c>
      <c r="AT170" s="174" t="s">
        <v>348</v>
      </c>
      <c r="AU170" s="174" t="s">
        <v>110</v>
      </c>
      <c r="AY170" s="17" t="s">
        <v>149</v>
      </c>
      <c r="BE170" s="175">
        <f>IF(N170="základní",J170,0)</f>
        <v>0</v>
      </c>
      <c r="BF170" s="175">
        <f>IF(N170="snížená",J170,0)</f>
        <v>784.08000000000004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7" t="s">
        <v>110</v>
      </c>
      <c r="BK170" s="175">
        <f>ROUND(I170*H170,2)</f>
        <v>784.08000000000004</v>
      </c>
      <c r="BL170" s="17" t="s">
        <v>210</v>
      </c>
      <c r="BM170" s="174" t="s">
        <v>360</v>
      </c>
    </row>
    <row r="171" s="13" customFormat="1">
      <c r="A171" s="13"/>
      <c r="B171" s="176"/>
      <c r="C171" s="13"/>
      <c r="D171" s="177" t="s">
        <v>159</v>
      </c>
      <c r="E171" s="178" t="s">
        <v>1</v>
      </c>
      <c r="F171" s="179" t="s">
        <v>361</v>
      </c>
      <c r="G171" s="13"/>
      <c r="H171" s="180">
        <v>2.6400000000000001</v>
      </c>
      <c r="I171" s="13"/>
      <c r="J171" s="13"/>
      <c r="K171" s="13"/>
      <c r="L171" s="176"/>
      <c r="M171" s="181"/>
      <c r="N171" s="182"/>
      <c r="O171" s="182"/>
      <c r="P171" s="182"/>
      <c r="Q171" s="182"/>
      <c r="R171" s="182"/>
      <c r="S171" s="182"/>
      <c r="T171" s="18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8" t="s">
        <v>159</v>
      </c>
      <c r="AU171" s="178" t="s">
        <v>110</v>
      </c>
      <c r="AV171" s="13" t="s">
        <v>110</v>
      </c>
      <c r="AW171" s="13" t="s">
        <v>33</v>
      </c>
      <c r="AX171" s="13" t="s">
        <v>87</v>
      </c>
      <c r="AY171" s="178" t="s">
        <v>149</v>
      </c>
    </row>
    <row r="172" s="2" customFormat="1" ht="16.5" customHeight="1">
      <c r="A172" s="30"/>
      <c r="B172" s="162"/>
      <c r="C172" s="163" t="s">
        <v>250</v>
      </c>
      <c r="D172" s="164" t="s">
        <v>152</v>
      </c>
      <c r="E172" s="165" t="s">
        <v>362</v>
      </c>
      <c r="F172" s="166" t="s">
        <v>363</v>
      </c>
      <c r="G172" s="167" t="s">
        <v>163</v>
      </c>
      <c r="H172" s="168">
        <v>47.799999999999997</v>
      </c>
      <c r="I172" s="169">
        <v>303</v>
      </c>
      <c r="J172" s="169">
        <f>ROUND(I172*H172,2)</f>
        <v>14483.4</v>
      </c>
      <c r="K172" s="166" t="s">
        <v>156</v>
      </c>
      <c r="L172" s="31"/>
      <c r="M172" s="170" t="s">
        <v>1</v>
      </c>
      <c r="N172" s="171" t="s">
        <v>45</v>
      </c>
      <c r="O172" s="172">
        <v>0.65000000000000002</v>
      </c>
      <c r="P172" s="172">
        <f>O172*H172</f>
        <v>31.07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4" t="s">
        <v>210</v>
      </c>
      <c r="AT172" s="174" t="s">
        <v>152</v>
      </c>
      <c r="AU172" s="174" t="s">
        <v>110</v>
      </c>
      <c r="AY172" s="17" t="s">
        <v>149</v>
      </c>
      <c r="BE172" s="175">
        <f>IF(N172="základní",J172,0)</f>
        <v>0</v>
      </c>
      <c r="BF172" s="175">
        <f>IF(N172="snížená",J172,0)</f>
        <v>14483.4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7" t="s">
        <v>110</v>
      </c>
      <c r="BK172" s="175">
        <f>ROUND(I172*H172,2)</f>
        <v>14483.4</v>
      </c>
      <c r="BL172" s="17" t="s">
        <v>210</v>
      </c>
      <c r="BM172" s="174" t="s">
        <v>364</v>
      </c>
    </row>
    <row r="173" s="13" customFormat="1">
      <c r="A173" s="13"/>
      <c r="B173" s="176"/>
      <c r="C173" s="13"/>
      <c r="D173" s="177" t="s">
        <v>159</v>
      </c>
      <c r="E173" s="178" t="s">
        <v>1</v>
      </c>
      <c r="F173" s="179" t="s">
        <v>334</v>
      </c>
      <c r="G173" s="13"/>
      <c r="H173" s="180">
        <v>47.799999999999997</v>
      </c>
      <c r="I173" s="13"/>
      <c r="J173" s="13"/>
      <c r="K173" s="13"/>
      <c r="L173" s="176"/>
      <c r="M173" s="181"/>
      <c r="N173" s="182"/>
      <c r="O173" s="182"/>
      <c r="P173" s="182"/>
      <c r="Q173" s="182"/>
      <c r="R173" s="182"/>
      <c r="S173" s="182"/>
      <c r="T173" s="18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8" t="s">
        <v>159</v>
      </c>
      <c r="AU173" s="178" t="s">
        <v>110</v>
      </c>
      <c r="AV173" s="13" t="s">
        <v>110</v>
      </c>
      <c r="AW173" s="13" t="s">
        <v>33</v>
      </c>
      <c r="AX173" s="13" t="s">
        <v>87</v>
      </c>
      <c r="AY173" s="178" t="s">
        <v>149</v>
      </c>
    </row>
    <row r="174" s="2" customFormat="1" ht="24.15" customHeight="1">
      <c r="A174" s="30"/>
      <c r="B174" s="162"/>
      <c r="C174" s="194" t="s">
        <v>101</v>
      </c>
      <c r="D174" s="195" t="s">
        <v>348</v>
      </c>
      <c r="E174" s="196" t="s">
        <v>365</v>
      </c>
      <c r="F174" s="197" t="s">
        <v>366</v>
      </c>
      <c r="G174" s="198" t="s">
        <v>163</v>
      </c>
      <c r="H174" s="199">
        <v>57.359999999999999</v>
      </c>
      <c r="I174" s="200">
        <v>1032</v>
      </c>
      <c r="J174" s="200">
        <f>ROUND(I174*H174,2)</f>
        <v>59195.519999999997</v>
      </c>
      <c r="K174" s="197" t="s">
        <v>216</v>
      </c>
      <c r="L174" s="201"/>
      <c r="M174" s="202" t="s">
        <v>1</v>
      </c>
      <c r="N174" s="203" t="s">
        <v>45</v>
      </c>
      <c r="O174" s="172">
        <v>0</v>
      </c>
      <c r="P174" s="172">
        <f>O174*H174</f>
        <v>0</v>
      </c>
      <c r="Q174" s="172">
        <v>0.010800000000000001</v>
      </c>
      <c r="R174" s="172">
        <f>Q174*H174</f>
        <v>0.61948800000000004</v>
      </c>
      <c r="S174" s="172">
        <v>0</v>
      </c>
      <c r="T174" s="173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4" t="s">
        <v>351</v>
      </c>
      <c r="AT174" s="174" t="s">
        <v>348</v>
      </c>
      <c r="AU174" s="174" t="s">
        <v>110</v>
      </c>
      <c r="AY174" s="17" t="s">
        <v>149</v>
      </c>
      <c r="BE174" s="175">
        <f>IF(N174="základní",J174,0)</f>
        <v>0</v>
      </c>
      <c r="BF174" s="175">
        <f>IF(N174="snížená",J174,0)</f>
        <v>59195.519999999997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7" t="s">
        <v>110</v>
      </c>
      <c r="BK174" s="175">
        <f>ROUND(I174*H174,2)</f>
        <v>59195.519999999997</v>
      </c>
      <c r="BL174" s="17" t="s">
        <v>210</v>
      </c>
      <c r="BM174" s="174" t="s">
        <v>367</v>
      </c>
    </row>
    <row r="175" s="13" customFormat="1">
      <c r="A175" s="13"/>
      <c r="B175" s="176"/>
      <c r="C175" s="13"/>
      <c r="D175" s="177" t="s">
        <v>159</v>
      </c>
      <c r="E175" s="178" t="s">
        <v>1</v>
      </c>
      <c r="F175" s="179" t="s">
        <v>368</v>
      </c>
      <c r="G175" s="13"/>
      <c r="H175" s="180">
        <v>57.359999999999999</v>
      </c>
      <c r="I175" s="13"/>
      <c r="J175" s="13"/>
      <c r="K175" s="13"/>
      <c r="L175" s="176"/>
      <c r="M175" s="181"/>
      <c r="N175" s="182"/>
      <c r="O175" s="182"/>
      <c r="P175" s="182"/>
      <c r="Q175" s="182"/>
      <c r="R175" s="182"/>
      <c r="S175" s="182"/>
      <c r="T175" s="18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159</v>
      </c>
      <c r="AU175" s="178" t="s">
        <v>110</v>
      </c>
      <c r="AV175" s="13" t="s">
        <v>110</v>
      </c>
      <c r="AW175" s="13" t="s">
        <v>33</v>
      </c>
      <c r="AX175" s="13" t="s">
        <v>87</v>
      </c>
      <c r="AY175" s="178" t="s">
        <v>149</v>
      </c>
    </row>
    <row r="176" s="2" customFormat="1" ht="16.5" customHeight="1">
      <c r="A176" s="30"/>
      <c r="B176" s="162"/>
      <c r="C176" s="163" t="s">
        <v>262</v>
      </c>
      <c r="D176" s="164" t="s">
        <v>152</v>
      </c>
      <c r="E176" s="165" t="s">
        <v>369</v>
      </c>
      <c r="F176" s="166" t="s">
        <v>370</v>
      </c>
      <c r="G176" s="167" t="s">
        <v>188</v>
      </c>
      <c r="H176" s="168">
        <v>0.80000000000000004</v>
      </c>
      <c r="I176" s="169">
        <v>2890</v>
      </c>
      <c r="J176" s="169">
        <f>ROUND(I176*H176,2)</f>
        <v>2312</v>
      </c>
      <c r="K176" s="166" t="s">
        <v>156</v>
      </c>
      <c r="L176" s="31"/>
      <c r="M176" s="170" t="s">
        <v>1</v>
      </c>
      <c r="N176" s="171" t="s">
        <v>45</v>
      </c>
      <c r="O176" s="172">
        <v>6.2140000000000004</v>
      </c>
      <c r="P176" s="172">
        <f>O176*H176</f>
        <v>4.9712000000000005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4" t="s">
        <v>210</v>
      </c>
      <c r="AT176" s="174" t="s">
        <v>152</v>
      </c>
      <c r="AU176" s="174" t="s">
        <v>110</v>
      </c>
      <c r="AY176" s="17" t="s">
        <v>149</v>
      </c>
      <c r="BE176" s="175">
        <f>IF(N176="základní",J176,0)</f>
        <v>0</v>
      </c>
      <c r="BF176" s="175">
        <f>IF(N176="snížená",J176,0)</f>
        <v>2312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7" t="s">
        <v>110</v>
      </c>
      <c r="BK176" s="175">
        <f>ROUND(I176*H176,2)</f>
        <v>2312</v>
      </c>
      <c r="BL176" s="17" t="s">
        <v>210</v>
      </c>
      <c r="BM176" s="174" t="s">
        <v>371</v>
      </c>
    </row>
    <row r="177" s="13" customFormat="1">
      <c r="A177" s="13"/>
      <c r="B177" s="176"/>
      <c r="C177" s="13"/>
      <c r="D177" s="177" t="s">
        <v>159</v>
      </c>
      <c r="E177" s="178" t="s">
        <v>1</v>
      </c>
      <c r="F177" s="179" t="s">
        <v>372</v>
      </c>
      <c r="G177" s="13"/>
      <c r="H177" s="180">
        <v>0.80000000000000004</v>
      </c>
      <c r="I177" s="13"/>
      <c r="J177" s="13"/>
      <c r="K177" s="13"/>
      <c r="L177" s="176"/>
      <c r="M177" s="181"/>
      <c r="N177" s="182"/>
      <c r="O177" s="182"/>
      <c r="P177" s="182"/>
      <c r="Q177" s="182"/>
      <c r="R177" s="182"/>
      <c r="S177" s="182"/>
      <c r="T177" s="18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8" t="s">
        <v>159</v>
      </c>
      <c r="AU177" s="178" t="s">
        <v>110</v>
      </c>
      <c r="AV177" s="13" t="s">
        <v>110</v>
      </c>
      <c r="AW177" s="13" t="s">
        <v>33</v>
      </c>
      <c r="AX177" s="13" t="s">
        <v>87</v>
      </c>
      <c r="AY177" s="178" t="s">
        <v>149</v>
      </c>
    </row>
    <row r="178" s="12" customFormat="1" ht="22.8" customHeight="1">
      <c r="A178" s="12"/>
      <c r="B178" s="150"/>
      <c r="C178" s="12"/>
      <c r="D178" s="151" t="s">
        <v>78</v>
      </c>
      <c r="E178" s="160" t="s">
        <v>273</v>
      </c>
      <c r="F178" s="160" t="s">
        <v>274</v>
      </c>
      <c r="G178" s="12"/>
      <c r="H178" s="12"/>
      <c r="I178" s="12"/>
      <c r="J178" s="161">
        <f>BK178</f>
        <v>29654.98</v>
      </c>
      <c r="K178" s="12"/>
      <c r="L178" s="150"/>
      <c r="M178" s="154"/>
      <c r="N178" s="155"/>
      <c r="O178" s="155"/>
      <c r="P178" s="156">
        <f>SUM(P179:P197)</f>
        <v>33.551519999999996</v>
      </c>
      <c r="Q178" s="155"/>
      <c r="R178" s="156">
        <f>SUM(R179:R197)</f>
        <v>0.0976302</v>
      </c>
      <c r="S178" s="155"/>
      <c r="T178" s="157">
        <f>SUM(T179:T197)</f>
        <v>0.0027000000000000001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1" t="s">
        <v>110</v>
      </c>
      <c r="AT178" s="158" t="s">
        <v>78</v>
      </c>
      <c r="AU178" s="158" t="s">
        <v>87</v>
      </c>
      <c r="AY178" s="151" t="s">
        <v>149</v>
      </c>
      <c r="BK178" s="159">
        <f>SUM(BK179:BK197)</f>
        <v>29654.98</v>
      </c>
    </row>
    <row r="179" s="2" customFormat="1" ht="16.5" customHeight="1">
      <c r="A179" s="30"/>
      <c r="B179" s="162"/>
      <c r="C179" s="163" t="s">
        <v>7</v>
      </c>
      <c r="D179" s="164" t="s">
        <v>152</v>
      </c>
      <c r="E179" s="165" t="s">
        <v>373</v>
      </c>
      <c r="F179" s="166" t="s">
        <v>374</v>
      </c>
      <c r="G179" s="167" t="s">
        <v>253</v>
      </c>
      <c r="H179" s="168">
        <v>200</v>
      </c>
      <c r="I179" s="169">
        <v>25.100000000000001</v>
      </c>
      <c r="J179" s="169">
        <f>ROUND(I179*H179,2)</f>
        <v>5020</v>
      </c>
      <c r="K179" s="166" t="s">
        <v>156</v>
      </c>
      <c r="L179" s="31"/>
      <c r="M179" s="170" t="s">
        <v>1</v>
      </c>
      <c r="N179" s="171" t="s">
        <v>45</v>
      </c>
      <c r="O179" s="172">
        <v>0.042999999999999997</v>
      </c>
      <c r="P179" s="172">
        <f>O179*H179</f>
        <v>8.5999999999999996</v>
      </c>
      <c r="Q179" s="172">
        <v>1.0000000000000001E-05</v>
      </c>
      <c r="R179" s="172">
        <f>Q179*H179</f>
        <v>0.002</v>
      </c>
      <c r="S179" s="172">
        <v>0</v>
      </c>
      <c r="T179" s="173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74" t="s">
        <v>210</v>
      </c>
      <c r="AT179" s="174" t="s">
        <v>152</v>
      </c>
      <c r="AU179" s="174" t="s">
        <v>110</v>
      </c>
      <c r="AY179" s="17" t="s">
        <v>149</v>
      </c>
      <c r="BE179" s="175">
        <f>IF(N179="základní",J179,0)</f>
        <v>0</v>
      </c>
      <c r="BF179" s="175">
        <f>IF(N179="snížená",J179,0)</f>
        <v>5020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7" t="s">
        <v>110</v>
      </c>
      <c r="BK179" s="175">
        <f>ROUND(I179*H179,2)</f>
        <v>5020</v>
      </c>
      <c r="BL179" s="17" t="s">
        <v>210</v>
      </c>
      <c r="BM179" s="174" t="s">
        <v>375</v>
      </c>
    </row>
    <row r="180" s="13" customFormat="1">
      <c r="A180" s="13"/>
      <c r="B180" s="176"/>
      <c r="C180" s="13"/>
      <c r="D180" s="177" t="s">
        <v>159</v>
      </c>
      <c r="E180" s="178" t="s">
        <v>1</v>
      </c>
      <c r="F180" s="179" t="s">
        <v>376</v>
      </c>
      <c r="G180" s="13"/>
      <c r="H180" s="180">
        <v>200</v>
      </c>
      <c r="I180" s="13"/>
      <c r="J180" s="13"/>
      <c r="K180" s="13"/>
      <c r="L180" s="176"/>
      <c r="M180" s="181"/>
      <c r="N180" s="182"/>
      <c r="O180" s="182"/>
      <c r="P180" s="182"/>
      <c r="Q180" s="182"/>
      <c r="R180" s="182"/>
      <c r="S180" s="182"/>
      <c r="T180" s="18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78" t="s">
        <v>159</v>
      </c>
      <c r="AU180" s="178" t="s">
        <v>110</v>
      </c>
      <c r="AV180" s="13" t="s">
        <v>110</v>
      </c>
      <c r="AW180" s="13" t="s">
        <v>33</v>
      </c>
      <c r="AX180" s="13" t="s">
        <v>87</v>
      </c>
      <c r="AY180" s="178" t="s">
        <v>149</v>
      </c>
    </row>
    <row r="181" s="2" customFormat="1" ht="16.5" customHeight="1">
      <c r="A181" s="30"/>
      <c r="B181" s="162"/>
      <c r="C181" s="163" t="s">
        <v>275</v>
      </c>
      <c r="D181" s="164" t="s">
        <v>152</v>
      </c>
      <c r="E181" s="165" t="s">
        <v>377</v>
      </c>
      <c r="F181" s="166" t="s">
        <v>378</v>
      </c>
      <c r="G181" s="167" t="s">
        <v>163</v>
      </c>
      <c r="H181" s="168">
        <v>60</v>
      </c>
      <c r="I181" s="169">
        <v>6.3300000000000001</v>
      </c>
      <c r="J181" s="169">
        <f>ROUND(I181*H181,2)</f>
        <v>379.80000000000001</v>
      </c>
      <c r="K181" s="166" t="s">
        <v>156</v>
      </c>
      <c r="L181" s="31"/>
      <c r="M181" s="170" t="s">
        <v>1</v>
      </c>
      <c r="N181" s="171" t="s">
        <v>45</v>
      </c>
      <c r="O181" s="172">
        <v>0.012</v>
      </c>
      <c r="P181" s="172">
        <f>O181*H181</f>
        <v>0.71999999999999997</v>
      </c>
      <c r="Q181" s="172">
        <v>0</v>
      </c>
      <c r="R181" s="172">
        <f>Q181*H181</f>
        <v>0</v>
      </c>
      <c r="S181" s="172">
        <v>3.0000000000000001E-05</v>
      </c>
      <c r="T181" s="173">
        <f>S181*H181</f>
        <v>0.0018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74" t="s">
        <v>210</v>
      </c>
      <c r="AT181" s="174" t="s">
        <v>152</v>
      </c>
      <c r="AU181" s="174" t="s">
        <v>110</v>
      </c>
      <c r="AY181" s="17" t="s">
        <v>149</v>
      </c>
      <c r="BE181" s="175">
        <f>IF(N181="základní",J181,0)</f>
        <v>0</v>
      </c>
      <c r="BF181" s="175">
        <f>IF(N181="snížená",J181,0)</f>
        <v>379.80000000000001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7" t="s">
        <v>110</v>
      </c>
      <c r="BK181" s="175">
        <f>ROUND(I181*H181,2)</f>
        <v>379.80000000000001</v>
      </c>
      <c r="BL181" s="17" t="s">
        <v>210</v>
      </c>
      <c r="BM181" s="174" t="s">
        <v>379</v>
      </c>
    </row>
    <row r="182" s="13" customFormat="1">
      <c r="A182" s="13"/>
      <c r="B182" s="176"/>
      <c r="C182" s="13"/>
      <c r="D182" s="177" t="s">
        <v>159</v>
      </c>
      <c r="E182" s="178" t="s">
        <v>1</v>
      </c>
      <c r="F182" s="179" t="s">
        <v>380</v>
      </c>
      <c r="G182" s="13"/>
      <c r="H182" s="180">
        <v>60</v>
      </c>
      <c r="I182" s="13"/>
      <c r="J182" s="13"/>
      <c r="K182" s="13"/>
      <c r="L182" s="176"/>
      <c r="M182" s="181"/>
      <c r="N182" s="182"/>
      <c r="O182" s="182"/>
      <c r="P182" s="182"/>
      <c r="Q182" s="182"/>
      <c r="R182" s="182"/>
      <c r="S182" s="182"/>
      <c r="T182" s="18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78" t="s">
        <v>159</v>
      </c>
      <c r="AU182" s="178" t="s">
        <v>110</v>
      </c>
      <c r="AV182" s="13" t="s">
        <v>110</v>
      </c>
      <c r="AW182" s="13" t="s">
        <v>33</v>
      </c>
      <c r="AX182" s="13" t="s">
        <v>87</v>
      </c>
      <c r="AY182" s="178" t="s">
        <v>149</v>
      </c>
    </row>
    <row r="183" s="2" customFormat="1" ht="16.5" customHeight="1">
      <c r="A183" s="30"/>
      <c r="B183" s="162"/>
      <c r="C183" s="194" t="s">
        <v>381</v>
      </c>
      <c r="D183" s="195" t="s">
        <v>348</v>
      </c>
      <c r="E183" s="196" t="s">
        <v>382</v>
      </c>
      <c r="F183" s="197" t="s">
        <v>383</v>
      </c>
      <c r="G183" s="198" t="s">
        <v>163</v>
      </c>
      <c r="H183" s="199">
        <v>72</v>
      </c>
      <c r="I183" s="200">
        <v>3.4700000000000002</v>
      </c>
      <c r="J183" s="200">
        <f>ROUND(I183*H183,2)</f>
        <v>249.84</v>
      </c>
      <c r="K183" s="197" t="s">
        <v>156</v>
      </c>
      <c r="L183" s="201"/>
      <c r="M183" s="202" t="s">
        <v>1</v>
      </c>
      <c r="N183" s="203" t="s">
        <v>45</v>
      </c>
      <c r="O183" s="172">
        <v>0</v>
      </c>
      <c r="P183" s="172">
        <f>O183*H183</f>
        <v>0</v>
      </c>
      <c r="Q183" s="172">
        <v>0.00025000000000000001</v>
      </c>
      <c r="R183" s="172">
        <f>Q183*H183</f>
        <v>0.018000000000000002</v>
      </c>
      <c r="S183" s="172">
        <v>0</v>
      </c>
      <c r="T183" s="173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74" t="s">
        <v>351</v>
      </c>
      <c r="AT183" s="174" t="s">
        <v>348</v>
      </c>
      <c r="AU183" s="174" t="s">
        <v>110</v>
      </c>
      <c r="AY183" s="17" t="s">
        <v>149</v>
      </c>
      <c r="BE183" s="175">
        <f>IF(N183="základní",J183,0)</f>
        <v>0</v>
      </c>
      <c r="BF183" s="175">
        <f>IF(N183="snížená",J183,0)</f>
        <v>249.84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7" t="s">
        <v>110</v>
      </c>
      <c r="BK183" s="175">
        <f>ROUND(I183*H183,2)</f>
        <v>249.84</v>
      </c>
      <c r="BL183" s="17" t="s">
        <v>210</v>
      </c>
      <c r="BM183" s="174" t="s">
        <v>384</v>
      </c>
    </row>
    <row r="184" s="13" customFormat="1">
      <c r="A184" s="13"/>
      <c r="B184" s="176"/>
      <c r="C184" s="13"/>
      <c r="D184" s="177" t="s">
        <v>159</v>
      </c>
      <c r="E184" s="178" t="s">
        <v>1</v>
      </c>
      <c r="F184" s="179" t="s">
        <v>385</v>
      </c>
      <c r="G184" s="13"/>
      <c r="H184" s="180">
        <v>72</v>
      </c>
      <c r="I184" s="13"/>
      <c r="J184" s="13"/>
      <c r="K184" s="13"/>
      <c r="L184" s="176"/>
      <c r="M184" s="181"/>
      <c r="N184" s="182"/>
      <c r="O184" s="182"/>
      <c r="P184" s="182"/>
      <c r="Q184" s="182"/>
      <c r="R184" s="182"/>
      <c r="S184" s="182"/>
      <c r="T184" s="18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78" t="s">
        <v>159</v>
      </c>
      <c r="AU184" s="178" t="s">
        <v>110</v>
      </c>
      <c r="AV184" s="13" t="s">
        <v>110</v>
      </c>
      <c r="AW184" s="13" t="s">
        <v>33</v>
      </c>
      <c r="AX184" s="13" t="s">
        <v>87</v>
      </c>
      <c r="AY184" s="178" t="s">
        <v>149</v>
      </c>
    </row>
    <row r="185" s="2" customFormat="1" ht="16.5" customHeight="1">
      <c r="A185" s="30"/>
      <c r="B185" s="162"/>
      <c r="C185" s="194" t="s">
        <v>386</v>
      </c>
      <c r="D185" s="195" t="s">
        <v>348</v>
      </c>
      <c r="E185" s="196" t="s">
        <v>387</v>
      </c>
      <c r="F185" s="197" t="s">
        <v>388</v>
      </c>
      <c r="G185" s="198" t="s">
        <v>163</v>
      </c>
      <c r="H185" s="199">
        <v>40</v>
      </c>
      <c r="I185" s="200">
        <v>20</v>
      </c>
      <c r="J185" s="200">
        <f>ROUND(I185*H185,2)</f>
        <v>800</v>
      </c>
      <c r="K185" s="197" t="s">
        <v>156</v>
      </c>
      <c r="L185" s="201"/>
      <c r="M185" s="202" t="s">
        <v>1</v>
      </c>
      <c r="N185" s="203" t="s">
        <v>45</v>
      </c>
      <c r="O185" s="172">
        <v>0</v>
      </c>
      <c r="P185" s="172">
        <f>O185*H185</f>
        <v>0</v>
      </c>
      <c r="Q185" s="172">
        <v>4.0000000000000003E-05</v>
      </c>
      <c r="R185" s="172">
        <f>Q185*H185</f>
        <v>0.0016000000000000001</v>
      </c>
      <c r="S185" s="172">
        <v>0</v>
      </c>
      <c r="T185" s="173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74" t="s">
        <v>351</v>
      </c>
      <c r="AT185" s="174" t="s">
        <v>348</v>
      </c>
      <c r="AU185" s="174" t="s">
        <v>110</v>
      </c>
      <c r="AY185" s="17" t="s">
        <v>149</v>
      </c>
      <c r="BE185" s="175">
        <f>IF(N185="základní",J185,0)</f>
        <v>0</v>
      </c>
      <c r="BF185" s="175">
        <f>IF(N185="snížená",J185,0)</f>
        <v>800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7" t="s">
        <v>110</v>
      </c>
      <c r="BK185" s="175">
        <f>ROUND(I185*H185,2)</f>
        <v>800</v>
      </c>
      <c r="BL185" s="17" t="s">
        <v>210</v>
      </c>
      <c r="BM185" s="174" t="s">
        <v>389</v>
      </c>
    </row>
    <row r="186" s="13" customFormat="1">
      <c r="A186" s="13"/>
      <c r="B186" s="176"/>
      <c r="C186" s="13"/>
      <c r="D186" s="177" t="s">
        <v>159</v>
      </c>
      <c r="E186" s="178" t="s">
        <v>1</v>
      </c>
      <c r="F186" s="179" t="s">
        <v>390</v>
      </c>
      <c r="G186" s="13"/>
      <c r="H186" s="180">
        <v>40</v>
      </c>
      <c r="I186" s="13"/>
      <c r="J186" s="13"/>
      <c r="K186" s="13"/>
      <c r="L186" s="176"/>
      <c r="M186" s="181"/>
      <c r="N186" s="182"/>
      <c r="O186" s="182"/>
      <c r="P186" s="182"/>
      <c r="Q186" s="182"/>
      <c r="R186" s="182"/>
      <c r="S186" s="182"/>
      <c r="T186" s="18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78" t="s">
        <v>159</v>
      </c>
      <c r="AU186" s="178" t="s">
        <v>110</v>
      </c>
      <c r="AV186" s="13" t="s">
        <v>110</v>
      </c>
      <c r="AW186" s="13" t="s">
        <v>33</v>
      </c>
      <c r="AX186" s="13" t="s">
        <v>87</v>
      </c>
      <c r="AY186" s="178" t="s">
        <v>149</v>
      </c>
    </row>
    <row r="187" s="2" customFormat="1" ht="16.5" customHeight="1">
      <c r="A187" s="30"/>
      <c r="B187" s="162"/>
      <c r="C187" s="163" t="s">
        <v>391</v>
      </c>
      <c r="D187" s="164" t="s">
        <v>152</v>
      </c>
      <c r="E187" s="165" t="s">
        <v>392</v>
      </c>
      <c r="F187" s="166" t="s">
        <v>393</v>
      </c>
      <c r="G187" s="167" t="s">
        <v>163</v>
      </c>
      <c r="H187" s="168">
        <v>30</v>
      </c>
      <c r="I187" s="169">
        <v>8.4499999999999993</v>
      </c>
      <c r="J187" s="169">
        <f>ROUND(I187*H187,2)</f>
        <v>253.5</v>
      </c>
      <c r="K187" s="166" t="s">
        <v>156</v>
      </c>
      <c r="L187" s="31"/>
      <c r="M187" s="170" t="s">
        <v>1</v>
      </c>
      <c r="N187" s="171" t="s">
        <v>45</v>
      </c>
      <c r="O187" s="172">
        <v>0.016</v>
      </c>
      <c r="P187" s="172">
        <f>O187*H187</f>
        <v>0.47999999999999998</v>
      </c>
      <c r="Q187" s="172">
        <v>0</v>
      </c>
      <c r="R187" s="172">
        <f>Q187*H187</f>
        <v>0</v>
      </c>
      <c r="S187" s="172">
        <v>3.0000000000000001E-05</v>
      </c>
      <c r="T187" s="173">
        <f>S187*H187</f>
        <v>0.00089999999999999998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74" t="s">
        <v>210</v>
      </c>
      <c r="AT187" s="174" t="s">
        <v>152</v>
      </c>
      <c r="AU187" s="174" t="s">
        <v>110</v>
      </c>
      <c r="AY187" s="17" t="s">
        <v>149</v>
      </c>
      <c r="BE187" s="175">
        <f>IF(N187="základní",J187,0)</f>
        <v>0</v>
      </c>
      <c r="BF187" s="175">
        <f>IF(N187="snížená",J187,0)</f>
        <v>253.5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7" t="s">
        <v>110</v>
      </c>
      <c r="BK187" s="175">
        <f>ROUND(I187*H187,2)</f>
        <v>253.5</v>
      </c>
      <c r="BL187" s="17" t="s">
        <v>210</v>
      </c>
      <c r="BM187" s="174" t="s">
        <v>394</v>
      </c>
    </row>
    <row r="188" s="13" customFormat="1">
      <c r="A188" s="13"/>
      <c r="B188" s="176"/>
      <c r="C188" s="13"/>
      <c r="D188" s="177" t="s">
        <v>159</v>
      </c>
      <c r="E188" s="178" t="s">
        <v>1</v>
      </c>
      <c r="F188" s="179" t="s">
        <v>104</v>
      </c>
      <c r="G188" s="13"/>
      <c r="H188" s="180">
        <v>30</v>
      </c>
      <c r="I188" s="13"/>
      <c r="J188" s="13"/>
      <c r="K188" s="13"/>
      <c r="L188" s="176"/>
      <c r="M188" s="181"/>
      <c r="N188" s="182"/>
      <c r="O188" s="182"/>
      <c r="P188" s="182"/>
      <c r="Q188" s="182"/>
      <c r="R188" s="182"/>
      <c r="S188" s="182"/>
      <c r="T188" s="18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78" t="s">
        <v>159</v>
      </c>
      <c r="AU188" s="178" t="s">
        <v>110</v>
      </c>
      <c r="AV188" s="13" t="s">
        <v>110</v>
      </c>
      <c r="AW188" s="13" t="s">
        <v>33</v>
      </c>
      <c r="AX188" s="13" t="s">
        <v>87</v>
      </c>
      <c r="AY188" s="178" t="s">
        <v>149</v>
      </c>
    </row>
    <row r="189" s="2" customFormat="1" ht="16.5" customHeight="1">
      <c r="A189" s="30"/>
      <c r="B189" s="162"/>
      <c r="C189" s="194" t="s">
        <v>395</v>
      </c>
      <c r="D189" s="195" t="s">
        <v>348</v>
      </c>
      <c r="E189" s="196" t="s">
        <v>382</v>
      </c>
      <c r="F189" s="197" t="s">
        <v>383</v>
      </c>
      <c r="G189" s="198" t="s">
        <v>163</v>
      </c>
      <c r="H189" s="199">
        <v>36</v>
      </c>
      <c r="I189" s="200">
        <v>3.4700000000000002</v>
      </c>
      <c r="J189" s="200">
        <f>ROUND(I189*H189,2)</f>
        <v>124.92</v>
      </c>
      <c r="K189" s="197" t="s">
        <v>156</v>
      </c>
      <c r="L189" s="201"/>
      <c r="M189" s="202" t="s">
        <v>1</v>
      </c>
      <c r="N189" s="203" t="s">
        <v>45</v>
      </c>
      <c r="O189" s="172">
        <v>0</v>
      </c>
      <c r="P189" s="172">
        <f>O189*H189</f>
        <v>0</v>
      </c>
      <c r="Q189" s="172">
        <v>0.00025000000000000001</v>
      </c>
      <c r="R189" s="172">
        <f>Q189*H189</f>
        <v>0.0090000000000000011</v>
      </c>
      <c r="S189" s="172">
        <v>0</v>
      </c>
      <c r="T189" s="173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74" t="s">
        <v>351</v>
      </c>
      <c r="AT189" s="174" t="s">
        <v>348</v>
      </c>
      <c r="AU189" s="174" t="s">
        <v>110</v>
      </c>
      <c r="AY189" s="17" t="s">
        <v>149</v>
      </c>
      <c r="BE189" s="175">
        <f>IF(N189="základní",J189,0)</f>
        <v>0</v>
      </c>
      <c r="BF189" s="175">
        <f>IF(N189="snížená",J189,0)</f>
        <v>124.92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7" t="s">
        <v>110</v>
      </c>
      <c r="BK189" s="175">
        <f>ROUND(I189*H189,2)</f>
        <v>124.92</v>
      </c>
      <c r="BL189" s="17" t="s">
        <v>210</v>
      </c>
      <c r="BM189" s="174" t="s">
        <v>396</v>
      </c>
    </row>
    <row r="190" s="13" customFormat="1">
      <c r="A190" s="13"/>
      <c r="B190" s="176"/>
      <c r="C190" s="13"/>
      <c r="D190" s="177" t="s">
        <v>159</v>
      </c>
      <c r="E190" s="178" t="s">
        <v>1</v>
      </c>
      <c r="F190" s="179" t="s">
        <v>397</v>
      </c>
      <c r="G190" s="13"/>
      <c r="H190" s="180">
        <v>36</v>
      </c>
      <c r="I190" s="13"/>
      <c r="J190" s="13"/>
      <c r="K190" s="13"/>
      <c r="L190" s="176"/>
      <c r="M190" s="181"/>
      <c r="N190" s="182"/>
      <c r="O190" s="182"/>
      <c r="P190" s="182"/>
      <c r="Q190" s="182"/>
      <c r="R190" s="182"/>
      <c r="S190" s="182"/>
      <c r="T190" s="18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78" t="s">
        <v>159</v>
      </c>
      <c r="AU190" s="178" t="s">
        <v>110</v>
      </c>
      <c r="AV190" s="13" t="s">
        <v>110</v>
      </c>
      <c r="AW190" s="13" t="s">
        <v>33</v>
      </c>
      <c r="AX190" s="13" t="s">
        <v>87</v>
      </c>
      <c r="AY190" s="178" t="s">
        <v>149</v>
      </c>
    </row>
    <row r="191" s="2" customFormat="1" ht="16.5" customHeight="1">
      <c r="A191" s="30"/>
      <c r="B191" s="162"/>
      <c r="C191" s="194" t="s">
        <v>398</v>
      </c>
      <c r="D191" s="195" t="s">
        <v>348</v>
      </c>
      <c r="E191" s="196" t="s">
        <v>387</v>
      </c>
      <c r="F191" s="197" t="s">
        <v>388</v>
      </c>
      <c r="G191" s="198" t="s">
        <v>163</v>
      </c>
      <c r="H191" s="199">
        <v>20</v>
      </c>
      <c r="I191" s="200">
        <v>20</v>
      </c>
      <c r="J191" s="200">
        <f>ROUND(I191*H191,2)</f>
        <v>400</v>
      </c>
      <c r="K191" s="197" t="s">
        <v>156</v>
      </c>
      <c r="L191" s="201"/>
      <c r="M191" s="202" t="s">
        <v>1</v>
      </c>
      <c r="N191" s="203" t="s">
        <v>45</v>
      </c>
      <c r="O191" s="172">
        <v>0</v>
      </c>
      <c r="P191" s="172">
        <f>O191*H191</f>
        <v>0</v>
      </c>
      <c r="Q191" s="172">
        <v>4.0000000000000003E-05</v>
      </c>
      <c r="R191" s="172">
        <f>Q191*H191</f>
        <v>0.00080000000000000004</v>
      </c>
      <c r="S191" s="172">
        <v>0</v>
      </c>
      <c r="T191" s="173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74" t="s">
        <v>351</v>
      </c>
      <c r="AT191" s="174" t="s">
        <v>348</v>
      </c>
      <c r="AU191" s="174" t="s">
        <v>110</v>
      </c>
      <c r="AY191" s="17" t="s">
        <v>149</v>
      </c>
      <c r="BE191" s="175">
        <f>IF(N191="základní",J191,0)</f>
        <v>0</v>
      </c>
      <c r="BF191" s="175">
        <f>IF(N191="snížená",J191,0)</f>
        <v>400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7" t="s">
        <v>110</v>
      </c>
      <c r="BK191" s="175">
        <f>ROUND(I191*H191,2)</f>
        <v>400</v>
      </c>
      <c r="BL191" s="17" t="s">
        <v>210</v>
      </c>
      <c r="BM191" s="174" t="s">
        <v>399</v>
      </c>
    </row>
    <row r="192" s="13" customFormat="1">
      <c r="A192" s="13"/>
      <c r="B192" s="176"/>
      <c r="C192" s="13"/>
      <c r="D192" s="177" t="s">
        <v>159</v>
      </c>
      <c r="E192" s="178" t="s">
        <v>1</v>
      </c>
      <c r="F192" s="179" t="s">
        <v>262</v>
      </c>
      <c r="G192" s="13"/>
      <c r="H192" s="180">
        <v>20</v>
      </c>
      <c r="I192" s="13"/>
      <c r="J192" s="13"/>
      <c r="K192" s="13"/>
      <c r="L192" s="176"/>
      <c r="M192" s="181"/>
      <c r="N192" s="182"/>
      <c r="O192" s="182"/>
      <c r="P192" s="182"/>
      <c r="Q192" s="182"/>
      <c r="R192" s="182"/>
      <c r="S192" s="182"/>
      <c r="T192" s="18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78" t="s">
        <v>159</v>
      </c>
      <c r="AU192" s="178" t="s">
        <v>110</v>
      </c>
      <c r="AV192" s="13" t="s">
        <v>110</v>
      </c>
      <c r="AW192" s="13" t="s">
        <v>33</v>
      </c>
      <c r="AX192" s="13" t="s">
        <v>87</v>
      </c>
      <c r="AY192" s="178" t="s">
        <v>149</v>
      </c>
    </row>
    <row r="193" s="2" customFormat="1" ht="16.5" customHeight="1">
      <c r="A193" s="30"/>
      <c r="B193" s="162"/>
      <c r="C193" s="163" t="s">
        <v>400</v>
      </c>
      <c r="D193" s="164" t="s">
        <v>152</v>
      </c>
      <c r="E193" s="165" t="s">
        <v>401</v>
      </c>
      <c r="F193" s="166" t="s">
        <v>402</v>
      </c>
      <c r="G193" s="167" t="s">
        <v>163</v>
      </c>
      <c r="H193" s="168">
        <v>228.38</v>
      </c>
      <c r="I193" s="169">
        <v>98.200000000000003</v>
      </c>
      <c r="J193" s="169">
        <f>ROUND(I193*H193,2)</f>
        <v>22426.919999999998</v>
      </c>
      <c r="K193" s="166" t="s">
        <v>156</v>
      </c>
      <c r="L193" s="31"/>
      <c r="M193" s="170" t="s">
        <v>1</v>
      </c>
      <c r="N193" s="171" t="s">
        <v>45</v>
      </c>
      <c r="O193" s="172">
        <v>0.104</v>
      </c>
      <c r="P193" s="172">
        <f>O193*H193</f>
        <v>23.751519999999999</v>
      </c>
      <c r="Q193" s="172">
        <v>0.00029</v>
      </c>
      <c r="R193" s="172">
        <f>Q193*H193</f>
        <v>0.066230200000000003</v>
      </c>
      <c r="S193" s="172">
        <v>0</v>
      </c>
      <c r="T193" s="173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74" t="s">
        <v>210</v>
      </c>
      <c r="AT193" s="174" t="s">
        <v>152</v>
      </c>
      <c r="AU193" s="174" t="s">
        <v>110</v>
      </c>
      <c r="AY193" s="17" t="s">
        <v>149</v>
      </c>
      <c r="BE193" s="175">
        <f>IF(N193="základní",J193,0)</f>
        <v>0</v>
      </c>
      <c r="BF193" s="175">
        <f>IF(N193="snížená",J193,0)</f>
        <v>22426.919999999998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7" t="s">
        <v>110</v>
      </c>
      <c r="BK193" s="175">
        <f>ROUND(I193*H193,2)</f>
        <v>22426.919999999998</v>
      </c>
      <c r="BL193" s="17" t="s">
        <v>210</v>
      </c>
      <c r="BM193" s="174" t="s">
        <v>403</v>
      </c>
    </row>
    <row r="194" s="13" customFormat="1">
      <c r="A194" s="13"/>
      <c r="B194" s="176"/>
      <c r="C194" s="13"/>
      <c r="D194" s="177" t="s">
        <v>159</v>
      </c>
      <c r="E194" s="178" t="s">
        <v>1</v>
      </c>
      <c r="F194" s="179" t="s">
        <v>404</v>
      </c>
      <c r="G194" s="13"/>
      <c r="H194" s="180">
        <v>230.30000000000001</v>
      </c>
      <c r="I194" s="13"/>
      <c r="J194" s="13"/>
      <c r="K194" s="13"/>
      <c r="L194" s="176"/>
      <c r="M194" s="181"/>
      <c r="N194" s="182"/>
      <c r="O194" s="182"/>
      <c r="P194" s="182"/>
      <c r="Q194" s="182"/>
      <c r="R194" s="182"/>
      <c r="S194" s="182"/>
      <c r="T194" s="18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78" t="s">
        <v>159</v>
      </c>
      <c r="AU194" s="178" t="s">
        <v>110</v>
      </c>
      <c r="AV194" s="13" t="s">
        <v>110</v>
      </c>
      <c r="AW194" s="13" t="s">
        <v>33</v>
      </c>
      <c r="AX194" s="13" t="s">
        <v>79</v>
      </c>
      <c r="AY194" s="178" t="s">
        <v>149</v>
      </c>
    </row>
    <row r="195" s="13" customFormat="1">
      <c r="A195" s="13"/>
      <c r="B195" s="176"/>
      <c r="C195" s="13"/>
      <c r="D195" s="177" t="s">
        <v>159</v>
      </c>
      <c r="E195" s="178" t="s">
        <v>1</v>
      </c>
      <c r="F195" s="179" t="s">
        <v>180</v>
      </c>
      <c r="G195" s="13"/>
      <c r="H195" s="180">
        <v>5.7300000000000004</v>
      </c>
      <c r="I195" s="13"/>
      <c r="J195" s="13"/>
      <c r="K195" s="13"/>
      <c r="L195" s="176"/>
      <c r="M195" s="181"/>
      <c r="N195" s="182"/>
      <c r="O195" s="182"/>
      <c r="P195" s="182"/>
      <c r="Q195" s="182"/>
      <c r="R195" s="182"/>
      <c r="S195" s="182"/>
      <c r="T195" s="18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78" t="s">
        <v>159</v>
      </c>
      <c r="AU195" s="178" t="s">
        <v>110</v>
      </c>
      <c r="AV195" s="13" t="s">
        <v>110</v>
      </c>
      <c r="AW195" s="13" t="s">
        <v>33</v>
      </c>
      <c r="AX195" s="13" t="s">
        <v>79</v>
      </c>
      <c r="AY195" s="178" t="s">
        <v>149</v>
      </c>
    </row>
    <row r="196" s="13" customFormat="1">
      <c r="A196" s="13"/>
      <c r="B196" s="176"/>
      <c r="C196" s="13"/>
      <c r="D196" s="177" t="s">
        <v>159</v>
      </c>
      <c r="E196" s="178" t="s">
        <v>1</v>
      </c>
      <c r="F196" s="179" t="s">
        <v>181</v>
      </c>
      <c r="G196" s="13"/>
      <c r="H196" s="180">
        <v>-7.6500000000000004</v>
      </c>
      <c r="I196" s="13"/>
      <c r="J196" s="13"/>
      <c r="K196" s="13"/>
      <c r="L196" s="176"/>
      <c r="M196" s="181"/>
      <c r="N196" s="182"/>
      <c r="O196" s="182"/>
      <c r="P196" s="182"/>
      <c r="Q196" s="182"/>
      <c r="R196" s="182"/>
      <c r="S196" s="182"/>
      <c r="T196" s="18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78" t="s">
        <v>159</v>
      </c>
      <c r="AU196" s="178" t="s">
        <v>110</v>
      </c>
      <c r="AV196" s="13" t="s">
        <v>110</v>
      </c>
      <c r="AW196" s="13" t="s">
        <v>33</v>
      </c>
      <c r="AX196" s="13" t="s">
        <v>79</v>
      </c>
      <c r="AY196" s="178" t="s">
        <v>149</v>
      </c>
    </row>
    <row r="197" s="14" customFormat="1">
      <c r="A197" s="14"/>
      <c r="B197" s="184"/>
      <c r="C197" s="14"/>
      <c r="D197" s="177" t="s">
        <v>159</v>
      </c>
      <c r="E197" s="185" t="s">
        <v>1</v>
      </c>
      <c r="F197" s="186" t="s">
        <v>182</v>
      </c>
      <c r="G197" s="14"/>
      <c r="H197" s="187">
        <v>228.38</v>
      </c>
      <c r="I197" s="14"/>
      <c r="J197" s="14"/>
      <c r="K197" s="14"/>
      <c r="L197" s="184"/>
      <c r="M197" s="191"/>
      <c r="N197" s="192"/>
      <c r="O197" s="192"/>
      <c r="P197" s="192"/>
      <c r="Q197" s="192"/>
      <c r="R197" s="192"/>
      <c r="S197" s="192"/>
      <c r="T197" s="19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85" t="s">
        <v>159</v>
      </c>
      <c r="AU197" s="185" t="s">
        <v>110</v>
      </c>
      <c r="AV197" s="14" t="s">
        <v>157</v>
      </c>
      <c r="AW197" s="14" t="s">
        <v>33</v>
      </c>
      <c r="AX197" s="14" t="s">
        <v>87</v>
      </c>
      <c r="AY197" s="185" t="s">
        <v>149</v>
      </c>
    </row>
    <row r="198" s="2" customFormat="1" ht="6.96" customHeight="1">
      <c r="A198" s="30"/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31"/>
      <c r="M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</row>
  </sheetData>
  <autoFilter ref="C125:K19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405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ROUND(J118, 2)</f>
        <v>136824.04000000001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ROUND((SUM(BE118:BE152)),  2)</f>
        <v>0</v>
      </c>
      <c r="G33" s="30"/>
      <c r="H33" s="30"/>
      <c r="I33" s="120">
        <v>0.20999999999999999</v>
      </c>
      <c r="J33" s="119">
        <f>ROUND(((SUM(BE118:BE152))*I33),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ROUND((SUM(BF118:BF152)),  2)</f>
        <v>136824.04000000001</v>
      </c>
      <c r="G34" s="30"/>
      <c r="H34" s="30"/>
      <c r="I34" s="120">
        <v>0.12</v>
      </c>
      <c r="J34" s="119">
        <f>ROUND(((SUM(BF118:BF152))*I34),  2)</f>
        <v>16418.880000000001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ROUND((SUM(BG118:BG152)),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ROUND((SUM(BH118:BH152)),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ROUND((SUM(BI118:BI152)),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153242.92000000001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10 - DVEŘE, OKNA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J118</f>
        <v>136824.03999999998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126</v>
      </c>
      <c r="E97" s="134"/>
      <c r="F97" s="134"/>
      <c r="G97" s="134"/>
      <c r="H97" s="134"/>
      <c r="I97" s="134"/>
      <c r="J97" s="135">
        <f>J119</f>
        <v>136824.03999999998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129</v>
      </c>
      <c r="E98" s="138"/>
      <c r="F98" s="138"/>
      <c r="G98" s="138"/>
      <c r="H98" s="138"/>
      <c r="I98" s="138"/>
      <c r="J98" s="139">
        <f>J120</f>
        <v>136824.03999999998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134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CERMNA-224-BYT-8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115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10 - DVEŘE, OKNA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19</v>
      </c>
      <c r="D112" s="30"/>
      <c r="E112" s="30"/>
      <c r="F112" s="24" t="str">
        <f>F12</f>
        <v>Dolní Čermná 224, okr. Ústí n. Orlicí</v>
      </c>
      <c r="G112" s="30"/>
      <c r="H112" s="30"/>
      <c r="I112" s="27" t="s">
        <v>21</v>
      </c>
      <c r="J112" s="60" t="str">
        <f>IF(J12="","",J12)</f>
        <v>16. 1. 2025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23</v>
      </c>
      <c r="D114" s="30"/>
      <c r="E114" s="30"/>
      <c r="F114" s="24" t="str">
        <f>E15</f>
        <v>Dětský domov Dolní Čermná</v>
      </c>
      <c r="G114" s="30"/>
      <c r="H114" s="30"/>
      <c r="I114" s="27" t="s">
        <v>30</v>
      </c>
      <c r="J114" s="28" t="str">
        <f>E21</f>
        <v>vs-studio s.r.o.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28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34</v>
      </c>
      <c r="J115" s="28" t="str">
        <f>E24</f>
        <v>Jaroslav Klíma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135</v>
      </c>
      <c r="D117" s="143" t="s">
        <v>64</v>
      </c>
      <c r="E117" s="143" t="s">
        <v>60</v>
      </c>
      <c r="F117" s="143" t="s">
        <v>61</v>
      </c>
      <c r="G117" s="143" t="s">
        <v>136</v>
      </c>
      <c r="H117" s="143" t="s">
        <v>137</v>
      </c>
      <c r="I117" s="143" t="s">
        <v>138</v>
      </c>
      <c r="J117" s="143" t="s">
        <v>120</v>
      </c>
      <c r="K117" s="144" t="s">
        <v>139</v>
      </c>
      <c r="L117" s="145"/>
      <c r="M117" s="77" t="s">
        <v>1</v>
      </c>
      <c r="N117" s="78" t="s">
        <v>43</v>
      </c>
      <c r="O117" s="78" t="s">
        <v>140</v>
      </c>
      <c r="P117" s="78" t="s">
        <v>141</v>
      </c>
      <c r="Q117" s="78" t="s">
        <v>142</v>
      </c>
      <c r="R117" s="78" t="s">
        <v>143</v>
      </c>
      <c r="S117" s="78" t="s">
        <v>144</v>
      </c>
      <c r="T117" s="79" t="s">
        <v>145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146</v>
      </c>
      <c r="D118" s="30"/>
      <c r="E118" s="30"/>
      <c r="F118" s="30"/>
      <c r="G118" s="30"/>
      <c r="H118" s="30"/>
      <c r="I118" s="30"/>
      <c r="J118" s="146">
        <f>BK118</f>
        <v>136824.03999999998</v>
      </c>
      <c r="K118" s="30"/>
      <c r="L118" s="31"/>
      <c r="M118" s="80"/>
      <c r="N118" s="64"/>
      <c r="O118" s="81"/>
      <c r="P118" s="147">
        <f>P119</f>
        <v>44.949299999999994</v>
      </c>
      <c r="Q118" s="81"/>
      <c r="R118" s="147">
        <f>R119</f>
        <v>0.50530399999999998</v>
      </c>
      <c r="S118" s="81"/>
      <c r="T118" s="148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78</v>
      </c>
      <c r="AU118" s="17" t="s">
        <v>122</v>
      </c>
      <c r="BK118" s="149">
        <f>BK119</f>
        <v>136824.03999999998</v>
      </c>
    </row>
    <row r="119" s="12" customFormat="1" ht="25.92" customHeight="1">
      <c r="A119" s="12"/>
      <c r="B119" s="150"/>
      <c r="C119" s="12"/>
      <c r="D119" s="151" t="s">
        <v>78</v>
      </c>
      <c r="E119" s="152" t="s">
        <v>203</v>
      </c>
      <c r="F119" s="152" t="s">
        <v>204</v>
      </c>
      <c r="G119" s="12"/>
      <c r="H119" s="12"/>
      <c r="I119" s="12"/>
      <c r="J119" s="153">
        <f>BK119</f>
        <v>136824.03999999998</v>
      </c>
      <c r="K119" s="12"/>
      <c r="L119" s="150"/>
      <c r="M119" s="154"/>
      <c r="N119" s="155"/>
      <c r="O119" s="155"/>
      <c r="P119" s="156">
        <f>P120</f>
        <v>44.949299999999994</v>
      </c>
      <c r="Q119" s="155"/>
      <c r="R119" s="156">
        <f>R120</f>
        <v>0.50530399999999998</v>
      </c>
      <c r="S119" s="155"/>
      <c r="T119" s="15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1" t="s">
        <v>110</v>
      </c>
      <c r="AT119" s="158" t="s">
        <v>78</v>
      </c>
      <c r="AU119" s="158" t="s">
        <v>79</v>
      </c>
      <c r="AY119" s="151" t="s">
        <v>149</v>
      </c>
      <c r="BK119" s="159">
        <f>BK120</f>
        <v>136824.03999999998</v>
      </c>
    </row>
    <row r="120" s="12" customFormat="1" ht="22.8" customHeight="1">
      <c r="A120" s="12"/>
      <c r="B120" s="150"/>
      <c r="C120" s="12"/>
      <c r="D120" s="151" t="s">
        <v>78</v>
      </c>
      <c r="E120" s="160" t="s">
        <v>238</v>
      </c>
      <c r="F120" s="160" t="s">
        <v>239</v>
      </c>
      <c r="G120" s="12"/>
      <c r="H120" s="12"/>
      <c r="I120" s="12"/>
      <c r="J120" s="161">
        <f>BK120</f>
        <v>136824.03999999998</v>
      </c>
      <c r="K120" s="12"/>
      <c r="L120" s="150"/>
      <c r="M120" s="154"/>
      <c r="N120" s="155"/>
      <c r="O120" s="155"/>
      <c r="P120" s="156">
        <f>SUM(P121:P152)</f>
        <v>44.949299999999994</v>
      </c>
      <c r="Q120" s="155"/>
      <c r="R120" s="156">
        <f>SUM(R121:R152)</f>
        <v>0.50530399999999998</v>
      </c>
      <c r="S120" s="155"/>
      <c r="T120" s="157">
        <f>SUM(T121:T152)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1" t="s">
        <v>110</v>
      </c>
      <c r="AT120" s="158" t="s">
        <v>78</v>
      </c>
      <c r="AU120" s="158" t="s">
        <v>87</v>
      </c>
      <c r="AY120" s="151" t="s">
        <v>149</v>
      </c>
      <c r="BK120" s="159">
        <f>SUM(BK121:BK152)</f>
        <v>136824.03999999998</v>
      </c>
    </row>
    <row r="121" s="2" customFormat="1" ht="24.15" customHeight="1">
      <c r="A121" s="30"/>
      <c r="B121" s="162"/>
      <c r="C121" s="163" t="s">
        <v>87</v>
      </c>
      <c r="D121" s="164" t="s">
        <v>152</v>
      </c>
      <c r="E121" s="165" t="s">
        <v>406</v>
      </c>
      <c r="F121" s="166" t="s">
        <v>407</v>
      </c>
      <c r="G121" s="167" t="s">
        <v>163</v>
      </c>
      <c r="H121" s="168">
        <v>7.6500000000000004</v>
      </c>
      <c r="I121" s="169">
        <v>1506</v>
      </c>
      <c r="J121" s="169">
        <f>ROUND(I121*H121,2)</f>
        <v>11520.9</v>
      </c>
      <c r="K121" s="166" t="s">
        <v>216</v>
      </c>
      <c r="L121" s="31"/>
      <c r="M121" s="170" t="s">
        <v>1</v>
      </c>
      <c r="N121" s="171" t="s">
        <v>45</v>
      </c>
      <c r="O121" s="172">
        <v>1.6879999999999999</v>
      </c>
      <c r="P121" s="172">
        <f>O121*H121</f>
        <v>12.9132</v>
      </c>
      <c r="Q121" s="172">
        <v>0.00025999999999999998</v>
      </c>
      <c r="R121" s="172">
        <f>Q121*H121</f>
        <v>0.0019889999999999999</v>
      </c>
      <c r="S121" s="172">
        <v>0</v>
      </c>
      <c r="T121" s="173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4" t="s">
        <v>210</v>
      </c>
      <c r="AT121" s="174" t="s">
        <v>152</v>
      </c>
      <c r="AU121" s="174" t="s">
        <v>110</v>
      </c>
      <c r="AY121" s="17" t="s">
        <v>149</v>
      </c>
      <c r="BE121" s="175">
        <f>IF(N121="základní",J121,0)</f>
        <v>0</v>
      </c>
      <c r="BF121" s="175">
        <f>IF(N121="snížená",J121,0)</f>
        <v>11520.9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7" t="s">
        <v>110</v>
      </c>
      <c r="BK121" s="175">
        <f>ROUND(I121*H121,2)</f>
        <v>11520.9</v>
      </c>
      <c r="BL121" s="17" t="s">
        <v>210</v>
      </c>
      <c r="BM121" s="174" t="s">
        <v>408</v>
      </c>
    </row>
    <row r="122" s="13" customFormat="1">
      <c r="A122" s="13"/>
      <c r="B122" s="176"/>
      <c r="C122" s="13"/>
      <c r="D122" s="177" t="s">
        <v>159</v>
      </c>
      <c r="E122" s="178" t="s">
        <v>1</v>
      </c>
      <c r="F122" s="179" t="s">
        <v>409</v>
      </c>
      <c r="G122" s="13"/>
      <c r="H122" s="180">
        <v>7.6500000000000004</v>
      </c>
      <c r="I122" s="13"/>
      <c r="J122" s="13"/>
      <c r="K122" s="13"/>
      <c r="L122" s="176"/>
      <c r="M122" s="181"/>
      <c r="N122" s="182"/>
      <c r="O122" s="182"/>
      <c r="P122" s="182"/>
      <c r="Q122" s="182"/>
      <c r="R122" s="182"/>
      <c r="S122" s="182"/>
      <c r="T122" s="18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8" t="s">
        <v>159</v>
      </c>
      <c r="AU122" s="178" t="s">
        <v>110</v>
      </c>
      <c r="AV122" s="13" t="s">
        <v>110</v>
      </c>
      <c r="AW122" s="13" t="s">
        <v>33</v>
      </c>
      <c r="AX122" s="13" t="s">
        <v>87</v>
      </c>
      <c r="AY122" s="178" t="s">
        <v>149</v>
      </c>
    </row>
    <row r="123" s="2" customFormat="1" ht="16.5" customHeight="1">
      <c r="A123" s="30"/>
      <c r="B123" s="162"/>
      <c r="C123" s="194" t="s">
        <v>110</v>
      </c>
      <c r="D123" s="195" t="s">
        <v>348</v>
      </c>
      <c r="E123" s="196" t="s">
        <v>410</v>
      </c>
      <c r="F123" s="197" t="s">
        <v>411</v>
      </c>
      <c r="G123" s="198" t="s">
        <v>163</v>
      </c>
      <c r="H123" s="199">
        <v>7.6500000000000004</v>
      </c>
      <c r="I123" s="200">
        <v>1020</v>
      </c>
      <c r="J123" s="200">
        <f>ROUND(I123*H123,2)</f>
        <v>7803</v>
      </c>
      <c r="K123" s="197" t="s">
        <v>216</v>
      </c>
      <c r="L123" s="201"/>
      <c r="M123" s="202" t="s">
        <v>1</v>
      </c>
      <c r="N123" s="203" t="s">
        <v>45</v>
      </c>
      <c r="O123" s="172">
        <v>0</v>
      </c>
      <c r="P123" s="172">
        <f>O123*H123</f>
        <v>0</v>
      </c>
      <c r="Q123" s="172">
        <v>0.039579999999999997</v>
      </c>
      <c r="R123" s="172">
        <f>Q123*H123</f>
        <v>0.30278699999999997</v>
      </c>
      <c r="S123" s="172">
        <v>0</v>
      </c>
      <c r="T123" s="17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4" t="s">
        <v>351</v>
      </c>
      <c r="AT123" s="174" t="s">
        <v>348</v>
      </c>
      <c r="AU123" s="174" t="s">
        <v>110</v>
      </c>
      <c r="AY123" s="17" t="s">
        <v>149</v>
      </c>
      <c r="BE123" s="175">
        <f>IF(N123="základní",J123,0)</f>
        <v>0</v>
      </c>
      <c r="BF123" s="175">
        <f>IF(N123="snížená",J123,0)</f>
        <v>7803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7" t="s">
        <v>110</v>
      </c>
      <c r="BK123" s="175">
        <f>ROUND(I123*H123,2)</f>
        <v>7803</v>
      </c>
      <c r="BL123" s="17" t="s">
        <v>210</v>
      </c>
      <c r="BM123" s="174" t="s">
        <v>412</v>
      </c>
    </row>
    <row r="124" s="13" customFormat="1">
      <c r="A124" s="13"/>
      <c r="B124" s="176"/>
      <c r="C124" s="13"/>
      <c r="D124" s="177" t="s">
        <v>159</v>
      </c>
      <c r="E124" s="178" t="s">
        <v>1</v>
      </c>
      <c r="F124" s="179" t="s">
        <v>409</v>
      </c>
      <c r="G124" s="13"/>
      <c r="H124" s="180">
        <v>7.6500000000000004</v>
      </c>
      <c r="I124" s="13"/>
      <c r="J124" s="13"/>
      <c r="K124" s="13"/>
      <c r="L124" s="176"/>
      <c r="M124" s="181"/>
      <c r="N124" s="182"/>
      <c r="O124" s="182"/>
      <c r="P124" s="182"/>
      <c r="Q124" s="182"/>
      <c r="R124" s="182"/>
      <c r="S124" s="182"/>
      <c r="T124" s="18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8" t="s">
        <v>159</v>
      </c>
      <c r="AU124" s="178" t="s">
        <v>110</v>
      </c>
      <c r="AV124" s="13" t="s">
        <v>110</v>
      </c>
      <c r="AW124" s="13" t="s">
        <v>33</v>
      </c>
      <c r="AX124" s="13" t="s">
        <v>87</v>
      </c>
      <c r="AY124" s="178" t="s">
        <v>149</v>
      </c>
    </row>
    <row r="125" s="2" customFormat="1" ht="24.15" customHeight="1">
      <c r="A125" s="30"/>
      <c r="B125" s="162"/>
      <c r="C125" s="163" t="s">
        <v>166</v>
      </c>
      <c r="D125" s="164" t="s">
        <v>152</v>
      </c>
      <c r="E125" s="165" t="s">
        <v>413</v>
      </c>
      <c r="F125" s="166" t="s">
        <v>414</v>
      </c>
      <c r="G125" s="167" t="s">
        <v>224</v>
      </c>
      <c r="H125" s="168">
        <v>3</v>
      </c>
      <c r="I125" s="169">
        <v>1431</v>
      </c>
      <c r="J125" s="169">
        <f>ROUND(I125*H125,2)</f>
        <v>4293</v>
      </c>
      <c r="K125" s="166" t="s">
        <v>216</v>
      </c>
      <c r="L125" s="31"/>
      <c r="M125" s="170" t="s">
        <v>1</v>
      </c>
      <c r="N125" s="171" t="s">
        <v>45</v>
      </c>
      <c r="O125" s="172">
        <v>1.764</v>
      </c>
      <c r="P125" s="172">
        <f>O125*H125</f>
        <v>5.2919999999999998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4" t="s">
        <v>210</v>
      </c>
      <c r="AT125" s="174" t="s">
        <v>152</v>
      </c>
      <c r="AU125" s="174" t="s">
        <v>110</v>
      </c>
      <c r="AY125" s="17" t="s">
        <v>149</v>
      </c>
      <c r="BE125" s="175">
        <f>IF(N125="základní",J125,0)</f>
        <v>0</v>
      </c>
      <c r="BF125" s="175">
        <f>IF(N125="snížená",J125,0)</f>
        <v>4293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7" t="s">
        <v>110</v>
      </c>
      <c r="BK125" s="175">
        <f>ROUND(I125*H125,2)</f>
        <v>4293</v>
      </c>
      <c r="BL125" s="17" t="s">
        <v>210</v>
      </c>
      <c r="BM125" s="174" t="s">
        <v>415</v>
      </c>
    </row>
    <row r="126" s="13" customFormat="1">
      <c r="A126" s="13"/>
      <c r="B126" s="176"/>
      <c r="C126" s="13"/>
      <c r="D126" s="177" t="s">
        <v>159</v>
      </c>
      <c r="E126" s="178" t="s">
        <v>1</v>
      </c>
      <c r="F126" s="179" t="s">
        <v>416</v>
      </c>
      <c r="G126" s="13"/>
      <c r="H126" s="180">
        <v>3</v>
      </c>
      <c r="I126" s="13"/>
      <c r="J126" s="13"/>
      <c r="K126" s="13"/>
      <c r="L126" s="176"/>
      <c r="M126" s="181"/>
      <c r="N126" s="182"/>
      <c r="O126" s="182"/>
      <c r="P126" s="182"/>
      <c r="Q126" s="182"/>
      <c r="R126" s="182"/>
      <c r="S126" s="182"/>
      <c r="T126" s="18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8" t="s">
        <v>159</v>
      </c>
      <c r="AU126" s="178" t="s">
        <v>110</v>
      </c>
      <c r="AV126" s="13" t="s">
        <v>110</v>
      </c>
      <c r="AW126" s="13" t="s">
        <v>33</v>
      </c>
      <c r="AX126" s="13" t="s">
        <v>87</v>
      </c>
      <c r="AY126" s="178" t="s">
        <v>149</v>
      </c>
    </row>
    <row r="127" s="2" customFormat="1" ht="21.75" customHeight="1">
      <c r="A127" s="30"/>
      <c r="B127" s="162"/>
      <c r="C127" s="194" t="s">
        <v>157</v>
      </c>
      <c r="D127" s="195" t="s">
        <v>348</v>
      </c>
      <c r="E127" s="196" t="s">
        <v>417</v>
      </c>
      <c r="F127" s="197" t="s">
        <v>418</v>
      </c>
      <c r="G127" s="198" t="s">
        <v>224</v>
      </c>
      <c r="H127" s="199">
        <v>1</v>
      </c>
      <c r="I127" s="200">
        <v>5320</v>
      </c>
      <c r="J127" s="200">
        <f>ROUND(I127*H127,2)</f>
        <v>5320</v>
      </c>
      <c r="K127" s="197" t="s">
        <v>216</v>
      </c>
      <c r="L127" s="201"/>
      <c r="M127" s="202" t="s">
        <v>1</v>
      </c>
      <c r="N127" s="203" t="s">
        <v>45</v>
      </c>
      <c r="O127" s="172">
        <v>0</v>
      </c>
      <c r="P127" s="172">
        <f>O127*H127</f>
        <v>0</v>
      </c>
      <c r="Q127" s="172">
        <v>0.016</v>
      </c>
      <c r="R127" s="172">
        <f>Q127*H127</f>
        <v>0.016</v>
      </c>
      <c r="S127" s="172">
        <v>0</v>
      </c>
      <c r="T127" s="17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4" t="s">
        <v>351</v>
      </c>
      <c r="AT127" s="174" t="s">
        <v>348</v>
      </c>
      <c r="AU127" s="174" t="s">
        <v>110</v>
      </c>
      <c r="AY127" s="17" t="s">
        <v>149</v>
      </c>
      <c r="BE127" s="175">
        <f>IF(N127="základní",J127,0)</f>
        <v>0</v>
      </c>
      <c r="BF127" s="175">
        <f>IF(N127="snížená",J127,0)</f>
        <v>5320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7" t="s">
        <v>110</v>
      </c>
      <c r="BK127" s="175">
        <f>ROUND(I127*H127,2)</f>
        <v>5320</v>
      </c>
      <c r="BL127" s="17" t="s">
        <v>210</v>
      </c>
      <c r="BM127" s="174" t="s">
        <v>419</v>
      </c>
    </row>
    <row r="128" s="13" customFormat="1">
      <c r="A128" s="13"/>
      <c r="B128" s="176"/>
      <c r="C128" s="13"/>
      <c r="D128" s="177" t="s">
        <v>159</v>
      </c>
      <c r="E128" s="178" t="s">
        <v>1</v>
      </c>
      <c r="F128" s="179" t="s">
        <v>420</v>
      </c>
      <c r="G128" s="13"/>
      <c r="H128" s="180">
        <v>1</v>
      </c>
      <c r="I128" s="13"/>
      <c r="J128" s="13"/>
      <c r="K128" s="13"/>
      <c r="L128" s="176"/>
      <c r="M128" s="181"/>
      <c r="N128" s="182"/>
      <c r="O128" s="182"/>
      <c r="P128" s="182"/>
      <c r="Q128" s="182"/>
      <c r="R128" s="182"/>
      <c r="S128" s="182"/>
      <c r="T128" s="18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8" t="s">
        <v>159</v>
      </c>
      <c r="AU128" s="178" t="s">
        <v>110</v>
      </c>
      <c r="AV128" s="13" t="s">
        <v>110</v>
      </c>
      <c r="AW128" s="13" t="s">
        <v>33</v>
      </c>
      <c r="AX128" s="13" t="s">
        <v>87</v>
      </c>
      <c r="AY128" s="178" t="s">
        <v>149</v>
      </c>
    </row>
    <row r="129" s="2" customFormat="1" ht="21.75" customHeight="1">
      <c r="A129" s="30"/>
      <c r="B129" s="162"/>
      <c r="C129" s="194" t="s">
        <v>175</v>
      </c>
      <c r="D129" s="195" t="s">
        <v>348</v>
      </c>
      <c r="E129" s="196" t="s">
        <v>421</v>
      </c>
      <c r="F129" s="197" t="s">
        <v>422</v>
      </c>
      <c r="G129" s="198" t="s">
        <v>224</v>
      </c>
      <c r="H129" s="199">
        <v>2</v>
      </c>
      <c r="I129" s="200">
        <v>6350</v>
      </c>
      <c r="J129" s="200">
        <f>ROUND(I129*H129,2)</f>
        <v>12700</v>
      </c>
      <c r="K129" s="197" t="s">
        <v>216</v>
      </c>
      <c r="L129" s="201"/>
      <c r="M129" s="202" t="s">
        <v>1</v>
      </c>
      <c r="N129" s="203" t="s">
        <v>45</v>
      </c>
      <c r="O129" s="172">
        <v>0</v>
      </c>
      <c r="P129" s="172">
        <f>O129*H129</f>
        <v>0</v>
      </c>
      <c r="Q129" s="172">
        <v>0.0195</v>
      </c>
      <c r="R129" s="172">
        <f>Q129*H129</f>
        <v>0.039</v>
      </c>
      <c r="S129" s="172">
        <v>0</v>
      </c>
      <c r="T129" s="17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4" t="s">
        <v>351</v>
      </c>
      <c r="AT129" s="174" t="s">
        <v>348</v>
      </c>
      <c r="AU129" s="174" t="s">
        <v>110</v>
      </c>
      <c r="AY129" s="17" t="s">
        <v>149</v>
      </c>
      <c r="BE129" s="175">
        <f>IF(N129="základní",J129,0)</f>
        <v>0</v>
      </c>
      <c r="BF129" s="175">
        <f>IF(N129="snížená",J129,0)</f>
        <v>12700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7" t="s">
        <v>110</v>
      </c>
      <c r="BK129" s="175">
        <f>ROUND(I129*H129,2)</f>
        <v>12700</v>
      </c>
      <c r="BL129" s="17" t="s">
        <v>210</v>
      </c>
      <c r="BM129" s="174" t="s">
        <v>423</v>
      </c>
    </row>
    <row r="130" s="13" customFormat="1">
      <c r="A130" s="13"/>
      <c r="B130" s="176"/>
      <c r="C130" s="13"/>
      <c r="D130" s="177" t="s">
        <v>159</v>
      </c>
      <c r="E130" s="178" t="s">
        <v>1</v>
      </c>
      <c r="F130" s="179" t="s">
        <v>424</v>
      </c>
      <c r="G130" s="13"/>
      <c r="H130" s="180">
        <v>2</v>
      </c>
      <c r="I130" s="13"/>
      <c r="J130" s="13"/>
      <c r="K130" s="13"/>
      <c r="L130" s="176"/>
      <c r="M130" s="181"/>
      <c r="N130" s="182"/>
      <c r="O130" s="182"/>
      <c r="P130" s="182"/>
      <c r="Q130" s="182"/>
      <c r="R130" s="182"/>
      <c r="S130" s="182"/>
      <c r="T130" s="18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8" t="s">
        <v>159</v>
      </c>
      <c r="AU130" s="178" t="s">
        <v>110</v>
      </c>
      <c r="AV130" s="13" t="s">
        <v>110</v>
      </c>
      <c r="AW130" s="13" t="s">
        <v>33</v>
      </c>
      <c r="AX130" s="13" t="s">
        <v>87</v>
      </c>
      <c r="AY130" s="178" t="s">
        <v>149</v>
      </c>
    </row>
    <row r="131" s="2" customFormat="1" ht="21.75" customHeight="1">
      <c r="A131" s="30"/>
      <c r="B131" s="162"/>
      <c r="C131" s="163" t="s">
        <v>185</v>
      </c>
      <c r="D131" s="164" t="s">
        <v>152</v>
      </c>
      <c r="E131" s="165" t="s">
        <v>425</v>
      </c>
      <c r="F131" s="166" t="s">
        <v>426</v>
      </c>
      <c r="G131" s="167" t="s">
        <v>224</v>
      </c>
      <c r="H131" s="168">
        <v>1</v>
      </c>
      <c r="I131" s="169">
        <v>5900</v>
      </c>
      <c r="J131" s="169">
        <f>ROUND(I131*H131,2)</f>
        <v>5900</v>
      </c>
      <c r="K131" s="166" t="s">
        <v>216</v>
      </c>
      <c r="L131" s="31"/>
      <c r="M131" s="170" t="s">
        <v>1</v>
      </c>
      <c r="N131" s="171" t="s">
        <v>45</v>
      </c>
      <c r="O131" s="172">
        <v>7.3600000000000003</v>
      </c>
      <c r="P131" s="172">
        <f>O131*H131</f>
        <v>7.3600000000000003</v>
      </c>
      <c r="Q131" s="172">
        <v>0.00087000000000000001</v>
      </c>
      <c r="R131" s="172">
        <f>Q131*H131</f>
        <v>0.00087000000000000001</v>
      </c>
      <c r="S131" s="172">
        <v>0</v>
      </c>
      <c r="T131" s="17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4" t="s">
        <v>210</v>
      </c>
      <c r="AT131" s="174" t="s">
        <v>152</v>
      </c>
      <c r="AU131" s="174" t="s">
        <v>110</v>
      </c>
      <c r="AY131" s="17" t="s">
        <v>149</v>
      </c>
      <c r="BE131" s="175">
        <f>IF(N131="základní",J131,0)</f>
        <v>0</v>
      </c>
      <c r="BF131" s="175">
        <f>IF(N131="snížená",J131,0)</f>
        <v>5900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7" t="s">
        <v>110</v>
      </c>
      <c r="BK131" s="175">
        <f>ROUND(I131*H131,2)</f>
        <v>5900</v>
      </c>
      <c r="BL131" s="17" t="s">
        <v>210</v>
      </c>
      <c r="BM131" s="174" t="s">
        <v>427</v>
      </c>
    </row>
    <row r="132" s="13" customFormat="1">
      <c r="A132" s="13"/>
      <c r="B132" s="176"/>
      <c r="C132" s="13"/>
      <c r="D132" s="177" t="s">
        <v>159</v>
      </c>
      <c r="E132" s="178" t="s">
        <v>1</v>
      </c>
      <c r="F132" s="179" t="s">
        <v>87</v>
      </c>
      <c r="G132" s="13"/>
      <c r="H132" s="180">
        <v>1</v>
      </c>
      <c r="I132" s="13"/>
      <c r="J132" s="13"/>
      <c r="K132" s="13"/>
      <c r="L132" s="176"/>
      <c r="M132" s="181"/>
      <c r="N132" s="182"/>
      <c r="O132" s="182"/>
      <c r="P132" s="182"/>
      <c r="Q132" s="182"/>
      <c r="R132" s="182"/>
      <c r="S132" s="182"/>
      <c r="T132" s="18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78" t="s">
        <v>159</v>
      </c>
      <c r="AU132" s="178" t="s">
        <v>110</v>
      </c>
      <c r="AV132" s="13" t="s">
        <v>110</v>
      </c>
      <c r="AW132" s="13" t="s">
        <v>33</v>
      </c>
      <c r="AX132" s="13" t="s">
        <v>87</v>
      </c>
      <c r="AY132" s="178" t="s">
        <v>149</v>
      </c>
    </row>
    <row r="133" s="2" customFormat="1" ht="24.15" customHeight="1">
      <c r="A133" s="30"/>
      <c r="B133" s="162"/>
      <c r="C133" s="194" t="s">
        <v>191</v>
      </c>
      <c r="D133" s="195" t="s">
        <v>348</v>
      </c>
      <c r="E133" s="196" t="s">
        <v>428</v>
      </c>
      <c r="F133" s="197" t="s">
        <v>429</v>
      </c>
      <c r="G133" s="198" t="s">
        <v>163</v>
      </c>
      <c r="H133" s="199">
        <v>1.6000000000000001</v>
      </c>
      <c r="I133" s="200">
        <v>34600</v>
      </c>
      <c r="J133" s="200">
        <f>ROUND(I133*H133,2)</f>
        <v>55360</v>
      </c>
      <c r="K133" s="197" t="s">
        <v>216</v>
      </c>
      <c r="L133" s="201"/>
      <c r="M133" s="202" t="s">
        <v>1</v>
      </c>
      <c r="N133" s="203" t="s">
        <v>45</v>
      </c>
      <c r="O133" s="172">
        <v>0</v>
      </c>
      <c r="P133" s="172">
        <f>O133*H133</f>
        <v>0</v>
      </c>
      <c r="Q133" s="172">
        <v>0.024230000000000002</v>
      </c>
      <c r="R133" s="172">
        <f>Q133*H133</f>
        <v>0.038768000000000004</v>
      </c>
      <c r="S133" s="172">
        <v>0</v>
      </c>
      <c r="T133" s="17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4" t="s">
        <v>351</v>
      </c>
      <c r="AT133" s="174" t="s">
        <v>348</v>
      </c>
      <c r="AU133" s="174" t="s">
        <v>110</v>
      </c>
      <c r="AY133" s="17" t="s">
        <v>149</v>
      </c>
      <c r="BE133" s="175">
        <f>IF(N133="základní",J133,0)</f>
        <v>0</v>
      </c>
      <c r="BF133" s="175">
        <f>IF(N133="snížená",J133,0)</f>
        <v>55360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110</v>
      </c>
      <c r="BK133" s="175">
        <f>ROUND(I133*H133,2)</f>
        <v>55360</v>
      </c>
      <c r="BL133" s="17" t="s">
        <v>210</v>
      </c>
      <c r="BM133" s="174" t="s">
        <v>430</v>
      </c>
    </row>
    <row r="134" s="13" customFormat="1">
      <c r="A134" s="13"/>
      <c r="B134" s="176"/>
      <c r="C134" s="13"/>
      <c r="D134" s="177" t="s">
        <v>159</v>
      </c>
      <c r="E134" s="178" t="s">
        <v>1</v>
      </c>
      <c r="F134" s="179" t="s">
        <v>431</v>
      </c>
      <c r="G134" s="13"/>
      <c r="H134" s="180">
        <v>1.6000000000000001</v>
      </c>
      <c r="I134" s="13"/>
      <c r="J134" s="13"/>
      <c r="K134" s="13"/>
      <c r="L134" s="176"/>
      <c r="M134" s="181"/>
      <c r="N134" s="182"/>
      <c r="O134" s="182"/>
      <c r="P134" s="182"/>
      <c r="Q134" s="182"/>
      <c r="R134" s="182"/>
      <c r="S134" s="182"/>
      <c r="T134" s="18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8" t="s">
        <v>159</v>
      </c>
      <c r="AU134" s="178" t="s">
        <v>110</v>
      </c>
      <c r="AV134" s="13" t="s">
        <v>110</v>
      </c>
      <c r="AW134" s="13" t="s">
        <v>33</v>
      </c>
      <c r="AX134" s="13" t="s">
        <v>87</v>
      </c>
      <c r="AY134" s="178" t="s">
        <v>149</v>
      </c>
    </row>
    <row r="135" s="2" customFormat="1" ht="16.5" customHeight="1">
      <c r="A135" s="30"/>
      <c r="B135" s="162"/>
      <c r="C135" s="163" t="s">
        <v>195</v>
      </c>
      <c r="D135" s="164" t="s">
        <v>152</v>
      </c>
      <c r="E135" s="165" t="s">
        <v>432</v>
      </c>
      <c r="F135" s="166" t="s">
        <v>433</v>
      </c>
      <c r="G135" s="167" t="s">
        <v>224</v>
      </c>
      <c r="H135" s="168">
        <v>2</v>
      </c>
      <c r="I135" s="169">
        <v>1570</v>
      </c>
      <c r="J135" s="169">
        <f>ROUND(I135*H135,2)</f>
        <v>3140</v>
      </c>
      <c r="K135" s="166" t="s">
        <v>156</v>
      </c>
      <c r="L135" s="31"/>
      <c r="M135" s="170" t="s">
        <v>1</v>
      </c>
      <c r="N135" s="171" t="s">
        <v>45</v>
      </c>
      <c r="O135" s="172">
        <v>2.9249999999999998</v>
      </c>
      <c r="P135" s="172">
        <f>O135*H135</f>
        <v>5.8499999999999996</v>
      </c>
      <c r="Q135" s="172">
        <v>0.00044999999999999999</v>
      </c>
      <c r="R135" s="172">
        <f>Q135*H135</f>
        <v>0.00089999999999999998</v>
      </c>
      <c r="S135" s="172">
        <v>0</v>
      </c>
      <c r="T135" s="17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4" t="s">
        <v>210</v>
      </c>
      <c r="AT135" s="174" t="s">
        <v>152</v>
      </c>
      <c r="AU135" s="174" t="s">
        <v>110</v>
      </c>
      <c r="AY135" s="17" t="s">
        <v>149</v>
      </c>
      <c r="BE135" s="175">
        <f>IF(N135="základní",J135,0)</f>
        <v>0</v>
      </c>
      <c r="BF135" s="175">
        <f>IF(N135="snížená",J135,0)</f>
        <v>3140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7" t="s">
        <v>110</v>
      </c>
      <c r="BK135" s="175">
        <f>ROUND(I135*H135,2)</f>
        <v>3140</v>
      </c>
      <c r="BL135" s="17" t="s">
        <v>210</v>
      </c>
      <c r="BM135" s="174" t="s">
        <v>434</v>
      </c>
    </row>
    <row r="136" s="13" customFormat="1">
      <c r="A136" s="13"/>
      <c r="B136" s="176"/>
      <c r="C136" s="13"/>
      <c r="D136" s="177" t="s">
        <v>159</v>
      </c>
      <c r="E136" s="178" t="s">
        <v>1</v>
      </c>
      <c r="F136" s="179" t="s">
        <v>424</v>
      </c>
      <c r="G136" s="13"/>
      <c r="H136" s="180">
        <v>2</v>
      </c>
      <c r="I136" s="13"/>
      <c r="J136" s="13"/>
      <c r="K136" s="13"/>
      <c r="L136" s="176"/>
      <c r="M136" s="181"/>
      <c r="N136" s="182"/>
      <c r="O136" s="182"/>
      <c r="P136" s="182"/>
      <c r="Q136" s="182"/>
      <c r="R136" s="182"/>
      <c r="S136" s="182"/>
      <c r="T136" s="18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8" t="s">
        <v>159</v>
      </c>
      <c r="AU136" s="178" t="s">
        <v>110</v>
      </c>
      <c r="AV136" s="13" t="s">
        <v>110</v>
      </c>
      <c r="AW136" s="13" t="s">
        <v>33</v>
      </c>
      <c r="AX136" s="13" t="s">
        <v>87</v>
      </c>
      <c r="AY136" s="178" t="s">
        <v>149</v>
      </c>
    </row>
    <row r="137" s="2" customFormat="1" ht="21.75" customHeight="1">
      <c r="A137" s="30"/>
      <c r="B137" s="162"/>
      <c r="C137" s="194" t="s">
        <v>150</v>
      </c>
      <c r="D137" s="195" t="s">
        <v>348</v>
      </c>
      <c r="E137" s="196" t="s">
        <v>435</v>
      </c>
      <c r="F137" s="197" t="s">
        <v>436</v>
      </c>
      <c r="G137" s="198" t="s">
        <v>224</v>
      </c>
      <c r="H137" s="199">
        <v>2</v>
      </c>
      <c r="I137" s="200">
        <v>4180</v>
      </c>
      <c r="J137" s="200">
        <f>ROUND(I137*H137,2)</f>
        <v>8360</v>
      </c>
      <c r="K137" s="197" t="s">
        <v>156</v>
      </c>
      <c r="L137" s="201"/>
      <c r="M137" s="202" t="s">
        <v>1</v>
      </c>
      <c r="N137" s="203" t="s">
        <v>45</v>
      </c>
      <c r="O137" s="172">
        <v>0</v>
      </c>
      <c r="P137" s="172">
        <f>O137*H137</f>
        <v>0</v>
      </c>
      <c r="Q137" s="172">
        <v>0.016</v>
      </c>
      <c r="R137" s="172">
        <f>Q137*H137</f>
        <v>0.032000000000000001</v>
      </c>
      <c r="S137" s="172">
        <v>0</v>
      </c>
      <c r="T137" s="173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4" t="s">
        <v>351</v>
      </c>
      <c r="AT137" s="174" t="s">
        <v>348</v>
      </c>
      <c r="AU137" s="174" t="s">
        <v>110</v>
      </c>
      <c r="AY137" s="17" t="s">
        <v>149</v>
      </c>
      <c r="BE137" s="175">
        <f>IF(N137="základní",J137,0)</f>
        <v>0</v>
      </c>
      <c r="BF137" s="175">
        <f>IF(N137="snížená",J137,0)</f>
        <v>8360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7" t="s">
        <v>110</v>
      </c>
      <c r="BK137" s="175">
        <f>ROUND(I137*H137,2)</f>
        <v>8360</v>
      </c>
      <c r="BL137" s="17" t="s">
        <v>210</v>
      </c>
      <c r="BM137" s="174" t="s">
        <v>437</v>
      </c>
    </row>
    <row r="138" s="13" customFormat="1">
      <c r="A138" s="13"/>
      <c r="B138" s="176"/>
      <c r="C138" s="13"/>
      <c r="D138" s="177" t="s">
        <v>159</v>
      </c>
      <c r="E138" s="178" t="s">
        <v>1</v>
      </c>
      <c r="F138" s="179" t="s">
        <v>424</v>
      </c>
      <c r="G138" s="13"/>
      <c r="H138" s="180">
        <v>2</v>
      </c>
      <c r="I138" s="13"/>
      <c r="J138" s="13"/>
      <c r="K138" s="13"/>
      <c r="L138" s="176"/>
      <c r="M138" s="181"/>
      <c r="N138" s="182"/>
      <c r="O138" s="182"/>
      <c r="P138" s="182"/>
      <c r="Q138" s="182"/>
      <c r="R138" s="182"/>
      <c r="S138" s="182"/>
      <c r="T138" s="18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8" t="s">
        <v>159</v>
      </c>
      <c r="AU138" s="178" t="s">
        <v>110</v>
      </c>
      <c r="AV138" s="13" t="s">
        <v>110</v>
      </c>
      <c r="AW138" s="13" t="s">
        <v>33</v>
      </c>
      <c r="AX138" s="13" t="s">
        <v>87</v>
      </c>
      <c r="AY138" s="178" t="s">
        <v>149</v>
      </c>
    </row>
    <row r="139" s="2" customFormat="1" ht="16.5" customHeight="1">
      <c r="A139" s="30"/>
      <c r="B139" s="162"/>
      <c r="C139" s="163" t="s">
        <v>92</v>
      </c>
      <c r="D139" s="164" t="s">
        <v>152</v>
      </c>
      <c r="E139" s="165" t="s">
        <v>438</v>
      </c>
      <c r="F139" s="166" t="s">
        <v>439</v>
      </c>
      <c r="G139" s="167" t="s">
        <v>224</v>
      </c>
      <c r="H139" s="168">
        <v>1</v>
      </c>
      <c r="I139" s="169">
        <v>2120</v>
      </c>
      <c r="J139" s="169">
        <f>ROUND(I139*H139,2)</f>
        <v>2120</v>
      </c>
      <c r="K139" s="166" t="s">
        <v>156</v>
      </c>
      <c r="L139" s="31"/>
      <c r="M139" s="170" t="s">
        <v>1</v>
      </c>
      <c r="N139" s="171" t="s">
        <v>45</v>
      </c>
      <c r="O139" s="172">
        <v>3.794</v>
      </c>
      <c r="P139" s="172">
        <f>O139*H139</f>
        <v>3.794</v>
      </c>
      <c r="Q139" s="172">
        <v>0.00040000000000000002</v>
      </c>
      <c r="R139" s="172">
        <f>Q139*H139</f>
        <v>0.00040000000000000002</v>
      </c>
      <c r="S139" s="172">
        <v>0</v>
      </c>
      <c r="T139" s="173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4" t="s">
        <v>210</v>
      </c>
      <c r="AT139" s="174" t="s">
        <v>152</v>
      </c>
      <c r="AU139" s="174" t="s">
        <v>110</v>
      </c>
      <c r="AY139" s="17" t="s">
        <v>149</v>
      </c>
      <c r="BE139" s="175">
        <f>IF(N139="základní",J139,0)</f>
        <v>0</v>
      </c>
      <c r="BF139" s="175">
        <f>IF(N139="snížená",J139,0)</f>
        <v>2120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110</v>
      </c>
      <c r="BK139" s="175">
        <f>ROUND(I139*H139,2)</f>
        <v>2120</v>
      </c>
      <c r="BL139" s="17" t="s">
        <v>210</v>
      </c>
      <c r="BM139" s="174" t="s">
        <v>440</v>
      </c>
    </row>
    <row r="140" s="13" customFormat="1">
      <c r="A140" s="13"/>
      <c r="B140" s="176"/>
      <c r="C140" s="13"/>
      <c r="D140" s="177" t="s">
        <v>159</v>
      </c>
      <c r="E140" s="178" t="s">
        <v>1</v>
      </c>
      <c r="F140" s="179" t="s">
        <v>441</v>
      </c>
      <c r="G140" s="13"/>
      <c r="H140" s="180">
        <v>1</v>
      </c>
      <c r="I140" s="13"/>
      <c r="J140" s="13"/>
      <c r="K140" s="13"/>
      <c r="L140" s="176"/>
      <c r="M140" s="181"/>
      <c r="N140" s="182"/>
      <c r="O140" s="182"/>
      <c r="P140" s="182"/>
      <c r="Q140" s="182"/>
      <c r="R140" s="182"/>
      <c r="S140" s="182"/>
      <c r="T140" s="18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8" t="s">
        <v>159</v>
      </c>
      <c r="AU140" s="178" t="s">
        <v>110</v>
      </c>
      <c r="AV140" s="13" t="s">
        <v>110</v>
      </c>
      <c r="AW140" s="13" t="s">
        <v>33</v>
      </c>
      <c r="AX140" s="13" t="s">
        <v>87</v>
      </c>
      <c r="AY140" s="178" t="s">
        <v>149</v>
      </c>
    </row>
    <row r="141" s="2" customFormat="1" ht="24.15" customHeight="1">
      <c r="A141" s="30"/>
      <c r="B141" s="162"/>
      <c r="C141" s="194" t="s">
        <v>213</v>
      </c>
      <c r="D141" s="195" t="s">
        <v>348</v>
      </c>
      <c r="E141" s="196" t="s">
        <v>442</v>
      </c>
      <c r="F141" s="197" t="s">
        <v>443</v>
      </c>
      <c r="G141" s="198" t="s">
        <v>224</v>
      </c>
      <c r="H141" s="199">
        <v>1</v>
      </c>
      <c r="I141" s="200">
        <v>6020</v>
      </c>
      <c r="J141" s="200">
        <f>ROUND(I141*H141,2)</f>
        <v>6020</v>
      </c>
      <c r="K141" s="197" t="s">
        <v>156</v>
      </c>
      <c r="L141" s="201"/>
      <c r="M141" s="202" t="s">
        <v>1</v>
      </c>
      <c r="N141" s="203" t="s">
        <v>45</v>
      </c>
      <c r="O141" s="172">
        <v>0</v>
      </c>
      <c r="P141" s="172">
        <f>O141*H141</f>
        <v>0</v>
      </c>
      <c r="Q141" s="172">
        <v>0.016</v>
      </c>
      <c r="R141" s="172">
        <f>Q141*H141</f>
        <v>0.016</v>
      </c>
      <c r="S141" s="172">
        <v>0</v>
      </c>
      <c r="T141" s="173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4" t="s">
        <v>351</v>
      </c>
      <c r="AT141" s="174" t="s">
        <v>348</v>
      </c>
      <c r="AU141" s="174" t="s">
        <v>110</v>
      </c>
      <c r="AY141" s="17" t="s">
        <v>149</v>
      </c>
      <c r="BE141" s="175">
        <f>IF(N141="základní",J141,0)</f>
        <v>0</v>
      </c>
      <c r="BF141" s="175">
        <f>IF(N141="snížená",J141,0)</f>
        <v>6020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7" t="s">
        <v>110</v>
      </c>
      <c r="BK141" s="175">
        <f>ROUND(I141*H141,2)</f>
        <v>6020</v>
      </c>
      <c r="BL141" s="17" t="s">
        <v>210</v>
      </c>
      <c r="BM141" s="174" t="s">
        <v>444</v>
      </c>
    </row>
    <row r="142" s="13" customFormat="1">
      <c r="A142" s="13"/>
      <c r="B142" s="176"/>
      <c r="C142" s="13"/>
      <c r="D142" s="177" t="s">
        <v>159</v>
      </c>
      <c r="E142" s="178" t="s">
        <v>1</v>
      </c>
      <c r="F142" s="179" t="s">
        <v>441</v>
      </c>
      <c r="G142" s="13"/>
      <c r="H142" s="180">
        <v>1</v>
      </c>
      <c r="I142" s="13"/>
      <c r="J142" s="13"/>
      <c r="K142" s="13"/>
      <c r="L142" s="176"/>
      <c r="M142" s="181"/>
      <c r="N142" s="182"/>
      <c r="O142" s="182"/>
      <c r="P142" s="182"/>
      <c r="Q142" s="182"/>
      <c r="R142" s="182"/>
      <c r="S142" s="182"/>
      <c r="T142" s="18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8" t="s">
        <v>159</v>
      </c>
      <c r="AU142" s="178" t="s">
        <v>110</v>
      </c>
      <c r="AV142" s="13" t="s">
        <v>110</v>
      </c>
      <c r="AW142" s="13" t="s">
        <v>33</v>
      </c>
      <c r="AX142" s="13" t="s">
        <v>87</v>
      </c>
      <c r="AY142" s="178" t="s">
        <v>149</v>
      </c>
    </row>
    <row r="143" s="2" customFormat="1" ht="16.5" customHeight="1">
      <c r="A143" s="30"/>
      <c r="B143" s="162"/>
      <c r="C143" s="163" t="s">
        <v>8</v>
      </c>
      <c r="D143" s="164" t="s">
        <v>152</v>
      </c>
      <c r="E143" s="165" t="s">
        <v>445</v>
      </c>
      <c r="F143" s="166" t="s">
        <v>446</v>
      </c>
      <c r="G143" s="167" t="s">
        <v>224</v>
      </c>
      <c r="H143" s="168">
        <v>1</v>
      </c>
      <c r="I143" s="169">
        <v>1770</v>
      </c>
      <c r="J143" s="169">
        <f>ROUND(I143*H143,2)</f>
        <v>1770</v>
      </c>
      <c r="K143" s="166" t="s">
        <v>156</v>
      </c>
      <c r="L143" s="31"/>
      <c r="M143" s="170" t="s">
        <v>1</v>
      </c>
      <c r="N143" s="171" t="s">
        <v>45</v>
      </c>
      <c r="O143" s="172">
        <v>3.0419999999999998</v>
      </c>
      <c r="P143" s="172">
        <f>O143*H143</f>
        <v>3.0419999999999998</v>
      </c>
      <c r="Q143" s="172">
        <v>0.00055000000000000003</v>
      </c>
      <c r="R143" s="172">
        <f>Q143*H143</f>
        <v>0.00055000000000000003</v>
      </c>
      <c r="S143" s="172">
        <v>0</v>
      </c>
      <c r="T143" s="173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4" t="s">
        <v>210</v>
      </c>
      <c r="AT143" s="174" t="s">
        <v>152</v>
      </c>
      <c r="AU143" s="174" t="s">
        <v>110</v>
      </c>
      <c r="AY143" s="17" t="s">
        <v>149</v>
      </c>
      <c r="BE143" s="175">
        <f>IF(N143="základní",J143,0)</f>
        <v>0</v>
      </c>
      <c r="BF143" s="175">
        <f>IF(N143="snížená",J143,0)</f>
        <v>1770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110</v>
      </c>
      <c r="BK143" s="175">
        <f>ROUND(I143*H143,2)</f>
        <v>1770</v>
      </c>
      <c r="BL143" s="17" t="s">
        <v>210</v>
      </c>
      <c r="BM143" s="174" t="s">
        <v>447</v>
      </c>
    </row>
    <row r="144" s="13" customFormat="1">
      <c r="A144" s="13"/>
      <c r="B144" s="176"/>
      <c r="C144" s="13"/>
      <c r="D144" s="177" t="s">
        <v>159</v>
      </c>
      <c r="E144" s="178" t="s">
        <v>1</v>
      </c>
      <c r="F144" s="179" t="s">
        <v>448</v>
      </c>
      <c r="G144" s="13"/>
      <c r="H144" s="180">
        <v>1</v>
      </c>
      <c r="I144" s="13"/>
      <c r="J144" s="13"/>
      <c r="K144" s="13"/>
      <c r="L144" s="176"/>
      <c r="M144" s="181"/>
      <c r="N144" s="182"/>
      <c r="O144" s="182"/>
      <c r="P144" s="182"/>
      <c r="Q144" s="182"/>
      <c r="R144" s="182"/>
      <c r="S144" s="182"/>
      <c r="T144" s="18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8" t="s">
        <v>159</v>
      </c>
      <c r="AU144" s="178" t="s">
        <v>110</v>
      </c>
      <c r="AV144" s="13" t="s">
        <v>110</v>
      </c>
      <c r="AW144" s="13" t="s">
        <v>33</v>
      </c>
      <c r="AX144" s="13" t="s">
        <v>87</v>
      </c>
      <c r="AY144" s="178" t="s">
        <v>149</v>
      </c>
    </row>
    <row r="145" s="2" customFormat="1" ht="24.15" customHeight="1">
      <c r="A145" s="30"/>
      <c r="B145" s="162"/>
      <c r="C145" s="194" t="s">
        <v>95</v>
      </c>
      <c r="D145" s="195" t="s">
        <v>348</v>
      </c>
      <c r="E145" s="196" t="s">
        <v>449</v>
      </c>
      <c r="F145" s="197" t="s">
        <v>450</v>
      </c>
      <c r="G145" s="198" t="s">
        <v>224</v>
      </c>
      <c r="H145" s="199">
        <v>1</v>
      </c>
      <c r="I145" s="200">
        <v>5310</v>
      </c>
      <c r="J145" s="200">
        <f>ROUND(I145*H145,2)</f>
        <v>5310</v>
      </c>
      <c r="K145" s="197" t="s">
        <v>156</v>
      </c>
      <c r="L145" s="201"/>
      <c r="M145" s="202" t="s">
        <v>1</v>
      </c>
      <c r="N145" s="203" t="s">
        <v>45</v>
      </c>
      <c r="O145" s="172">
        <v>0</v>
      </c>
      <c r="P145" s="172">
        <f>O145*H145</f>
        <v>0</v>
      </c>
      <c r="Q145" s="172">
        <v>0.014999999999999999</v>
      </c>
      <c r="R145" s="172">
        <f>Q145*H145</f>
        <v>0.014999999999999999</v>
      </c>
      <c r="S145" s="172">
        <v>0</v>
      </c>
      <c r="T145" s="173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4" t="s">
        <v>351</v>
      </c>
      <c r="AT145" s="174" t="s">
        <v>348</v>
      </c>
      <c r="AU145" s="174" t="s">
        <v>110</v>
      </c>
      <c r="AY145" s="17" t="s">
        <v>149</v>
      </c>
      <c r="BE145" s="175">
        <f>IF(N145="základní",J145,0)</f>
        <v>0</v>
      </c>
      <c r="BF145" s="175">
        <f>IF(N145="snížená",J145,0)</f>
        <v>5310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7" t="s">
        <v>110</v>
      </c>
      <c r="BK145" s="175">
        <f>ROUND(I145*H145,2)</f>
        <v>5310</v>
      </c>
      <c r="BL145" s="17" t="s">
        <v>210</v>
      </c>
      <c r="BM145" s="174" t="s">
        <v>451</v>
      </c>
    </row>
    <row r="146" s="13" customFormat="1">
      <c r="A146" s="13"/>
      <c r="B146" s="176"/>
      <c r="C146" s="13"/>
      <c r="D146" s="177" t="s">
        <v>159</v>
      </c>
      <c r="E146" s="178" t="s">
        <v>1</v>
      </c>
      <c r="F146" s="179" t="s">
        <v>448</v>
      </c>
      <c r="G146" s="13"/>
      <c r="H146" s="180">
        <v>1</v>
      </c>
      <c r="I146" s="13"/>
      <c r="J146" s="13"/>
      <c r="K146" s="13"/>
      <c r="L146" s="176"/>
      <c r="M146" s="181"/>
      <c r="N146" s="182"/>
      <c r="O146" s="182"/>
      <c r="P146" s="182"/>
      <c r="Q146" s="182"/>
      <c r="R146" s="182"/>
      <c r="S146" s="182"/>
      <c r="T146" s="18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8" t="s">
        <v>159</v>
      </c>
      <c r="AU146" s="178" t="s">
        <v>110</v>
      </c>
      <c r="AV146" s="13" t="s">
        <v>110</v>
      </c>
      <c r="AW146" s="13" t="s">
        <v>33</v>
      </c>
      <c r="AX146" s="13" t="s">
        <v>87</v>
      </c>
      <c r="AY146" s="178" t="s">
        <v>149</v>
      </c>
    </row>
    <row r="147" s="2" customFormat="1" ht="16.5" customHeight="1">
      <c r="A147" s="30"/>
      <c r="B147" s="162"/>
      <c r="C147" s="163" t="s">
        <v>229</v>
      </c>
      <c r="D147" s="164" t="s">
        <v>152</v>
      </c>
      <c r="E147" s="165" t="s">
        <v>452</v>
      </c>
      <c r="F147" s="166" t="s">
        <v>453</v>
      </c>
      <c r="G147" s="167" t="s">
        <v>253</v>
      </c>
      <c r="H147" s="168">
        <v>5.7000000000000002</v>
      </c>
      <c r="I147" s="169">
        <v>275</v>
      </c>
      <c r="J147" s="169">
        <f>ROUND(I147*H147,2)</f>
        <v>1567.5</v>
      </c>
      <c r="K147" s="166" t="s">
        <v>156</v>
      </c>
      <c r="L147" s="31"/>
      <c r="M147" s="170" t="s">
        <v>1</v>
      </c>
      <c r="N147" s="171" t="s">
        <v>45</v>
      </c>
      <c r="O147" s="172">
        <v>0.52100000000000002</v>
      </c>
      <c r="P147" s="172">
        <f>O147*H147</f>
        <v>2.9697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74" t="s">
        <v>210</v>
      </c>
      <c r="AT147" s="174" t="s">
        <v>152</v>
      </c>
      <c r="AU147" s="174" t="s">
        <v>110</v>
      </c>
      <c r="AY147" s="17" t="s">
        <v>149</v>
      </c>
      <c r="BE147" s="175">
        <f>IF(N147="základní",J147,0)</f>
        <v>0</v>
      </c>
      <c r="BF147" s="175">
        <f>IF(N147="snížená",J147,0)</f>
        <v>1567.5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7" t="s">
        <v>110</v>
      </c>
      <c r="BK147" s="175">
        <f>ROUND(I147*H147,2)</f>
        <v>1567.5</v>
      </c>
      <c r="BL147" s="17" t="s">
        <v>210</v>
      </c>
      <c r="BM147" s="174" t="s">
        <v>454</v>
      </c>
    </row>
    <row r="148" s="13" customFormat="1">
      <c r="A148" s="13"/>
      <c r="B148" s="176"/>
      <c r="C148" s="13"/>
      <c r="D148" s="177" t="s">
        <v>159</v>
      </c>
      <c r="E148" s="178" t="s">
        <v>1</v>
      </c>
      <c r="F148" s="179" t="s">
        <v>455</v>
      </c>
      <c r="G148" s="13"/>
      <c r="H148" s="180">
        <v>5.7000000000000002</v>
      </c>
      <c r="I148" s="13"/>
      <c r="J148" s="13"/>
      <c r="K148" s="13"/>
      <c r="L148" s="176"/>
      <c r="M148" s="181"/>
      <c r="N148" s="182"/>
      <c r="O148" s="182"/>
      <c r="P148" s="182"/>
      <c r="Q148" s="182"/>
      <c r="R148" s="182"/>
      <c r="S148" s="182"/>
      <c r="T148" s="18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8" t="s">
        <v>159</v>
      </c>
      <c r="AU148" s="178" t="s">
        <v>110</v>
      </c>
      <c r="AV148" s="13" t="s">
        <v>110</v>
      </c>
      <c r="AW148" s="13" t="s">
        <v>33</v>
      </c>
      <c r="AX148" s="13" t="s">
        <v>87</v>
      </c>
      <c r="AY148" s="178" t="s">
        <v>149</v>
      </c>
    </row>
    <row r="149" s="2" customFormat="1" ht="16.5" customHeight="1">
      <c r="A149" s="30"/>
      <c r="B149" s="162"/>
      <c r="C149" s="194" t="s">
        <v>234</v>
      </c>
      <c r="D149" s="195" t="s">
        <v>348</v>
      </c>
      <c r="E149" s="196" t="s">
        <v>456</v>
      </c>
      <c r="F149" s="197" t="s">
        <v>457</v>
      </c>
      <c r="G149" s="198" t="s">
        <v>253</v>
      </c>
      <c r="H149" s="199">
        <v>6.8399999999999999</v>
      </c>
      <c r="I149" s="200">
        <v>571</v>
      </c>
      <c r="J149" s="200">
        <f>ROUND(I149*H149,2)</f>
        <v>3905.6399999999999</v>
      </c>
      <c r="K149" s="197" t="s">
        <v>156</v>
      </c>
      <c r="L149" s="201"/>
      <c r="M149" s="202" t="s">
        <v>1</v>
      </c>
      <c r="N149" s="203" t="s">
        <v>45</v>
      </c>
      <c r="O149" s="172">
        <v>0</v>
      </c>
      <c r="P149" s="172">
        <f>O149*H149</f>
        <v>0</v>
      </c>
      <c r="Q149" s="172">
        <v>0.0060000000000000001</v>
      </c>
      <c r="R149" s="172">
        <f>Q149*H149</f>
        <v>0.04104</v>
      </c>
      <c r="S149" s="172">
        <v>0</v>
      </c>
      <c r="T149" s="173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74" t="s">
        <v>351</v>
      </c>
      <c r="AT149" s="174" t="s">
        <v>348</v>
      </c>
      <c r="AU149" s="174" t="s">
        <v>110</v>
      </c>
      <c r="AY149" s="17" t="s">
        <v>149</v>
      </c>
      <c r="BE149" s="175">
        <f>IF(N149="základní",J149,0)</f>
        <v>0</v>
      </c>
      <c r="BF149" s="175">
        <f>IF(N149="snížená",J149,0)</f>
        <v>3905.6399999999999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7" t="s">
        <v>110</v>
      </c>
      <c r="BK149" s="175">
        <f>ROUND(I149*H149,2)</f>
        <v>3905.6399999999999</v>
      </c>
      <c r="BL149" s="17" t="s">
        <v>210</v>
      </c>
      <c r="BM149" s="174" t="s">
        <v>458</v>
      </c>
    </row>
    <row r="150" s="13" customFormat="1">
      <c r="A150" s="13"/>
      <c r="B150" s="176"/>
      <c r="C150" s="13"/>
      <c r="D150" s="177" t="s">
        <v>159</v>
      </c>
      <c r="E150" s="178" t="s">
        <v>1</v>
      </c>
      <c r="F150" s="179" t="s">
        <v>459</v>
      </c>
      <c r="G150" s="13"/>
      <c r="H150" s="180">
        <v>6.8399999999999999</v>
      </c>
      <c r="I150" s="13"/>
      <c r="J150" s="13"/>
      <c r="K150" s="13"/>
      <c r="L150" s="176"/>
      <c r="M150" s="181"/>
      <c r="N150" s="182"/>
      <c r="O150" s="182"/>
      <c r="P150" s="182"/>
      <c r="Q150" s="182"/>
      <c r="R150" s="182"/>
      <c r="S150" s="182"/>
      <c r="T150" s="18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78" t="s">
        <v>159</v>
      </c>
      <c r="AU150" s="178" t="s">
        <v>110</v>
      </c>
      <c r="AV150" s="13" t="s">
        <v>110</v>
      </c>
      <c r="AW150" s="13" t="s">
        <v>33</v>
      </c>
      <c r="AX150" s="13" t="s">
        <v>87</v>
      </c>
      <c r="AY150" s="178" t="s">
        <v>149</v>
      </c>
    </row>
    <row r="151" s="2" customFormat="1" ht="16.5" customHeight="1">
      <c r="A151" s="30"/>
      <c r="B151" s="162"/>
      <c r="C151" s="163" t="s">
        <v>210</v>
      </c>
      <c r="D151" s="164" t="s">
        <v>152</v>
      </c>
      <c r="E151" s="165" t="s">
        <v>460</v>
      </c>
      <c r="F151" s="166" t="s">
        <v>461</v>
      </c>
      <c r="G151" s="167" t="s">
        <v>188</v>
      </c>
      <c r="H151" s="168">
        <v>0.59999999999999998</v>
      </c>
      <c r="I151" s="169">
        <v>2890</v>
      </c>
      <c r="J151" s="169">
        <f>ROUND(I151*H151,2)</f>
        <v>1734</v>
      </c>
      <c r="K151" s="166" t="s">
        <v>156</v>
      </c>
      <c r="L151" s="31"/>
      <c r="M151" s="170" t="s">
        <v>1</v>
      </c>
      <c r="N151" s="171" t="s">
        <v>45</v>
      </c>
      <c r="O151" s="172">
        <v>6.2140000000000004</v>
      </c>
      <c r="P151" s="172">
        <f>O151*H151</f>
        <v>3.7284000000000002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74" t="s">
        <v>210</v>
      </c>
      <c r="AT151" s="174" t="s">
        <v>152</v>
      </c>
      <c r="AU151" s="174" t="s">
        <v>110</v>
      </c>
      <c r="AY151" s="17" t="s">
        <v>149</v>
      </c>
      <c r="BE151" s="175">
        <f>IF(N151="základní",J151,0)</f>
        <v>0</v>
      </c>
      <c r="BF151" s="175">
        <f>IF(N151="snížená",J151,0)</f>
        <v>1734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7" t="s">
        <v>110</v>
      </c>
      <c r="BK151" s="175">
        <f>ROUND(I151*H151,2)</f>
        <v>1734</v>
      </c>
      <c r="BL151" s="17" t="s">
        <v>210</v>
      </c>
      <c r="BM151" s="174" t="s">
        <v>462</v>
      </c>
    </row>
    <row r="152" s="13" customFormat="1">
      <c r="A152" s="13"/>
      <c r="B152" s="176"/>
      <c r="C152" s="13"/>
      <c r="D152" s="177" t="s">
        <v>159</v>
      </c>
      <c r="E152" s="178" t="s">
        <v>1</v>
      </c>
      <c r="F152" s="179" t="s">
        <v>463</v>
      </c>
      <c r="G152" s="13"/>
      <c r="H152" s="180">
        <v>0.59999999999999998</v>
      </c>
      <c r="I152" s="13"/>
      <c r="J152" s="13"/>
      <c r="K152" s="13"/>
      <c r="L152" s="176"/>
      <c r="M152" s="204"/>
      <c r="N152" s="205"/>
      <c r="O152" s="205"/>
      <c r="P152" s="205"/>
      <c r="Q152" s="205"/>
      <c r="R152" s="205"/>
      <c r="S152" s="205"/>
      <c r="T152" s="20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8" t="s">
        <v>159</v>
      </c>
      <c r="AU152" s="178" t="s">
        <v>110</v>
      </c>
      <c r="AV152" s="13" t="s">
        <v>110</v>
      </c>
      <c r="AW152" s="13" t="s">
        <v>33</v>
      </c>
      <c r="AX152" s="13" t="s">
        <v>87</v>
      </c>
      <c r="AY152" s="178" t="s">
        <v>149</v>
      </c>
    </row>
    <row r="153" s="2" customFormat="1" ht="6.96" customHeight="1">
      <c r="A153" s="30"/>
      <c r="B153" s="51"/>
      <c r="C153" s="52"/>
      <c r="D153" s="52"/>
      <c r="E153" s="52"/>
      <c r="F153" s="52"/>
      <c r="G153" s="52"/>
      <c r="H153" s="52"/>
      <c r="I153" s="52"/>
      <c r="J153" s="52"/>
      <c r="K153" s="52"/>
      <c r="L153" s="31"/>
      <c r="M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</row>
  </sheetData>
  <autoFilter ref="C117:K15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464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ROUND(J120, 2)</f>
        <v>13315.299999999999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ROUND((SUM(BE120:BE136)),  2)</f>
        <v>0</v>
      </c>
      <c r="G33" s="30"/>
      <c r="H33" s="30"/>
      <c r="I33" s="120">
        <v>0.20999999999999999</v>
      </c>
      <c r="J33" s="119">
        <f>ROUND(((SUM(BE120:BE136))*I33),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ROUND((SUM(BF120:BF136)),  2)</f>
        <v>13315.299999999999</v>
      </c>
      <c r="G34" s="30"/>
      <c r="H34" s="30"/>
      <c r="I34" s="120">
        <v>0.12</v>
      </c>
      <c r="J34" s="119">
        <f>ROUND(((SUM(BF120:BF136))*I34),  2)</f>
        <v>1597.8399999999999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ROUND((SUM(BG120:BG136)),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ROUND((SUM(BH120:BH136)),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ROUND((SUM(BI120:BI136)),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14913.139999999999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13 - ZTI, VZT, ZAŘIZOVÁKY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J120</f>
        <v>13315.299999999999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126</v>
      </c>
      <c r="E97" s="134"/>
      <c r="F97" s="134"/>
      <c r="G97" s="134"/>
      <c r="H97" s="134"/>
      <c r="I97" s="134"/>
      <c r="J97" s="135">
        <f>J121</f>
        <v>13315.299999999999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465</v>
      </c>
      <c r="E98" s="138"/>
      <c r="F98" s="138"/>
      <c r="G98" s="138"/>
      <c r="H98" s="138"/>
      <c r="I98" s="138"/>
      <c r="J98" s="139">
        <f>J122</f>
        <v>5093.5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466</v>
      </c>
      <c r="E99" s="138"/>
      <c r="F99" s="138"/>
      <c r="G99" s="138"/>
      <c r="H99" s="138"/>
      <c r="I99" s="138"/>
      <c r="J99" s="139">
        <f>J127</f>
        <v>5084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467</v>
      </c>
      <c r="E100" s="138"/>
      <c r="F100" s="138"/>
      <c r="G100" s="138"/>
      <c r="H100" s="138"/>
      <c r="I100" s="138"/>
      <c r="J100" s="139">
        <f>J132</f>
        <v>3137.8000000000002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6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="2" customFormat="1" ht="6.96" customHeight="1">
      <c r="A102" s="30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46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="2" customFormat="1" ht="6.96" customHeight="1">
      <c r="A106" s="30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24.96" customHeight="1">
      <c r="A107" s="30"/>
      <c r="B107" s="31"/>
      <c r="C107" s="21" t="s">
        <v>134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6.96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14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113" t="str">
        <f>E7</f>
        <v>CERMNA-224-BYT-8</v>
      </c>
      <c r="F110" s="27"/>
      <c r="G110" s="27"/>
      <c r="H110" s="27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12" customHeight="1">
      <c r="A111" s="30"/>
      <c r="B111" s="31"/>
      <c r="C111" s="27" t="s">
        <v>115</v>
      </c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6.5" customHeight="1">
      <c r="A112" s="30"/>
      <c r="B112" s="31"/>
      <c r="C112" s="30"/>
      <c r="D112" s="30"/>
      <c r="E112" s="58" t="str">
        <f>E9</f>
        <v>13 - ZTI, VZT, ZAŘIZOVÁKY</v>
      </c>
      <c r="F112" s="30"/>
      <c r="G112" s="30"/>
      <c r="H112" s="30"/>
      <c r="I112" s="30"/>
      <c r="J112" s="30"/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2" customHeight="1">
      <c r="A114" s="30"/>
      <c r="B114" s="31"/>
      <c r="C114" s="27" t="s">
        <v>19</v>
      </c>
      <c r="D114" s="30"/>
      <c r="E114" s="30"/>
      <c r="F114" s="24" t="str">
        <f>F12</f>
        <v>Dolní Čermná 224, okr. Ústí n. Orlicí</v>
      </c>
      <c r="G114" s="30"/>
      <c r="H114" s="30"/>
      <c r="I114" s="27" t="s">
        <v>21</v>
      </c>
      <c r="J114" s="60" t="str">
        <f>IF(J12="","",J12)</f>
        <v>16. 1. 2025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6.96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5.15" customHeight="1">
      <c r="A116" s="30"/>
      <c r="B116" s="31"/>
      <c r="C116" s="27" t="s">
        <v>23</v>
      </c>
      <c r="D116" s="30"/>
      <c r="E116" s="30"/>
      <c r="F116" s="24" t="str">
        <f>E15</f>
        <v>Dětský domov Dolní Čermná</v>
      </c>
      <c r="G116" s="30"/>
      <c r="H116" s="30"/>
      <c r="I116" s="27" t="s">
        <v>30</v>
      </c>
      <c r="J116" s="28" t="str">
        <f>E21</f>
        <v>vs-studio s.r.o.</v>
      </c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5.15" customHeight="1">
      <c r="A117" s="30"/>
      <c r="B117" s="31"/>
      <c r="C117" s="27" t="s">
        <v>28</v>
      </c>
      <c r="D117" s="30"/>
      <c r="E117" s="30"/>
      <c r="F117" s="24" t="str">
        <f>IF(E18="","",E18)</f>
        <v xml:space="preserve"> </v>
      </c>
      <c r="G117" s="30"/>
      <c r="H117" s="30"/>
      <c r="I117" s="27" t="s">
        <v>34</v>
      </c>
      <c r="J117" s="28" t="str">
        <f>E24</f>
        <v>Jaroslav Klíma</v>
      </c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0.32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11" customFormat="1" ht="29.28" customHeight="1">
      <c r="A119" s="140"/>
      <c r="B119" s="141"/>
      <c r="C119" s="142" t="s">
        <v>135</v>
      </c>
      <c r="D119" s="143" t="s">
        <v>64</v>
      </c>
      <c r="E119" s="143" t="s">
        <v>60</v>
      </c>
      <c r="F119" s="143" t="s">
        <v>61</v>
      </c>
      <c r="G119" s="143" t="s">
        <v>136</v>
      </c>
      <c r="H119" s="143" t="s">
        <v>137</v>
      </c>
      <c r="I119" s="143" t="s">
        <v>138</v>
      </c>
      <c r="J119" s="143" t="s">
        <v>120</v>
      </c>
      <c r="K119" s="144" t="s">
        <v>139</v>
      </c>
      <c r="L119" s="145"/>
      <c r="M119" s="77" t="s">
        <v>1</v>
      </c>
      <c r="N119" s="78" t="s">
        <v>43</v>
      </c>
      <c r="O119" s="78" t="s">
        <v>140</v>
      </c>
      <c r="P119" s="78" t="s">
        <v>141</v>
      </c>
      <c r="Q119" s="78" t="s">
        <v>142</v>
      </c>
      <c r="R119" s="78" t="s">
        <v>143</v>
      </c>
      <c r="S119" s="78" t="s">
        <v>144</v>
      </c>
      <c r="T119" s="79" t="s">
        <v>145</v>
      </c>
      <c r="U119" s="140"/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/>
    </row>
    <row r="120" s="2" customFormat="1" ht="22.8" customHeight="1">
      <c r="A120" s="30"/>
      <c r="B120" s="31"/>
      <c r="C120" s="84" t="s">
        <v>146</v>
      </c>
      <c r="D120" s="30"/>
      <c r="E120" s="30"/>
      <c r="F120" s="30"/>
      <c r="G120" s="30"/>
      <c r="H120" s="30"/>
      <c r="I120" s="30"/>
      <c r="J120" s="146">
        <f>BK120</f>
        <v>13315.299999999999</v>
      </c>
      <c r="K120" s="30"/>
      <c r="L120" s="31"/>
      <c r="M120" s="80"/>
      <c r="N120" s="64"/>
      <c r="O120" s="81"/>
      <c r="P120" s="147">
        <f>P121</f>
        <v>1.76101</v>
      </c>
      <c r="Q120" s="81"/>
      <c r="R120" s="147">
        <f>R121</f>
        <v>0.052000000000000005</v>
      </c>
      <c r="S120" s="81"/>
      <c r="T120" s="148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7" t="s">
        <v>78</v>
      </c>
      <c r="AU120" s="17" t="s">
        <v>122</v>
      </c>
      <c r="BK120" s="149">
        <f>BK121</f>
        <v>13315.299999999999</v>
      </c>
    </row>
    <row r="121" s="12" customFormat="1" ht="25.92" customHeight="1">
      <c r="A121" s="12"/>
      <c r="B121" s="150"/>
      <c r="C121" s="12"/>
      <c r="D121" s="151" t="s">
        <v>78</v>
      </c>
      <c r="E121" s="152" t="s">
        <v>203</v>
      </c>
      <c r="F121" s="152" t="s">
        <v>204</v>
      </c>
      <c r="G121" s="12"/>
      <c r="H121" s="12"/>
      <c r="I121" s="12"/>
      <c r="J121" s="153">
        <f>BK121</f>
        <v>13315.299999999999</v>
      </c>
      <c r="K121" s="12"/>
      <c r="L121" s="150"/>
      <c r="M121" s="154"/>
      <c r="N121" s="155"/>
      <c r="O121" s="155"/>
      <c r="P121" s="156">
        <f>P122+P127+P132</f>
        <v>1.76101</v>
      </c>
      <c r="Q121" s="155"/>
      <c r="R121" s="156">
        <f>R122+R127+R132</f>
        <v>0.052000000000000005</v>
      </c>
      <c r="S121" s="155"/>
      <c r="T121" s="157">
        <f>T122+T127+T132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1" t="s">
        <v>110</v>
      </c>
      <c r="AT121" s="158" t="s">
        <v>78</v>
      </c>
      <c r="AU121" s="158" t="s">
        <v>79</v>
      </c>
      <c r="AY121" s="151" t="s">
        <v>149</v>
      </c>
      <c r="BK121" s="159">
        <f>BK122+BK127+BK132</f>
        <v>13315.299999999999</v>
      </c>
    </row>
    <row r="122" s="12" customFormat="1" ht="22.8" customHeight="1">
      <c r="A122" s="12"/>
      <c r="B122" s="150"/>
      <c r="C122" s="12"/>
      <c r="D122" s="151" t="s">
        <v>78</v>
      </c>
      <c r="E122" s="160" t="s">
        <v>468</v>
      </c>
      <c r="F122" s="160" t="s">
        <v>469</v>
      </c>
      <c r="G122" s="12"/>
      <c r="H122" s="12"/>
      <c r="I122" s="12"/>
      <c r="J122" s="161">
        <f>BK122</f>
        <v>5093.5</v>
      </c>
      <c r="K122" s="12"/>
      <c r="L122" s="150"/>
      <c r="M122" s="154"/>
      <c r="N122" s="155"/>
      <c r="O122" s="155"/>
      <c r="P122" s="156">
        <f>SUM(P123:P126)</f>
        <v>0.56230000000000002</v>
      </c>
      <c r="Q122" s="155"/>
      <c r="R122" s="156">
        <f>SUM(R123:R126)</f>
        <v>0.050000000000000003</v>
      </c>
      <c r="S122" s="155"/>
      <c r="T122" s="157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1" t="s">
        <v>110</v>
      </c>
      <c r="AT122" s="158" t="s">
        <v>78</v>
      </c>
      <c r="AU122" s="158" t="s">
        <v>87</v>
      </c>
      <c r="AY122" s="151" t="s">
        <v>149</v>
      </c>
      <c r="BK122" s="159">
        <f>SUM(BK123:BK126)</f>
        <v>5093.5</v>
      </c>
    </row>
    <row r="123" s="2" customFormat="1" ht="24.15" customHeight="1">
      <c r="A123" s="30"/>
      <c r="B123" s="162"/>
      <c r="C123" s="163" t="s">
        <v>87</v>
      </c>
      <c r="D123" s="164" t="s">
        <v>152</v>
      </c>
      <c r="E123" s="165" t="s">
        <v>470</v>
      </c>
      <c r="F123" s="166" t="s">
        <v>471</v>
      </c>
      <c r="G123" s="167" t="s">
        <v>327</v>
      </c>
      <c r="H123" s="168">
        <v>1</v>
      </c>
      <c r="I123" s="169">
        <v>5000</v>
      </c>
      <c r="J123" s="169">
        <f>ROUND(I123*H123,2)</f>
        <v>5000</v>
      </c>
      <c r="K123" s="166" t="s">
        <v>216</v>
      </c>
      <c r="L123" s="31"/>
      <c r="M123" s="170" t="s">
        <v>1</v>
      </c>
      <c r="N123" s="171" t="s">
        <v>45</v>
      </c>
      <c r="O123" s="172">
        <v>0.36099999999999999</v>
      </c>
      <c r="P123" s="172">
        <f>O123*H123</f>
        <v>0.36099999999999999</v>
      </c>
      <c r="Q123" s="172">
        <v>0.050000000000000003</v>
      </c>
      <c r="R123" s="172">
        <f>Q123*H123</f>
        <v>0.050000000000000003</v>
      </c>
      <c r="S123" s="172">
        <v>0</v>
      </c>
      <c r="T123" s="17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4" t="s">
        <v>210</v>
      </c>
      <c r="AT123" s="174" t="s">
        <v>152</v>
      </c>
      <c r="AU123" s="174" t="s">
        <v>110</v>
      </c>
      <c r="AY123" s="17" t="s">
        <v>149</v>
      </c>
      <c r="BE123" s="175">
        <f>IF(N123="základní",J123,0)</f>
        <v>0</v>
      </c>
      <c r="BF123" s="175">
        <f>IF(N123="snížená",J123,0)</f>
        <v>5000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7" t="s">
        <v>110</v>
      </c>
      <c r="BK123" s="175">
        <f>ROUND(I123*H123,2)</f>
        <v>5000</v>
      </c>
      <c r="BL123" s="17" t="s">
        <v>210</v>
      </c>
      <c r="BM123" s="174" t="s">
        <v>472</v>
      </c>
    </row>
    <row r="124" s="13" customFormat="1">
      <c r="A124" s="13"/>
      <c r="B124" s="176"/>
      <c r="C124" s="13"/>
      <c r="D124" s="177" t="s">
        <v>159</v>
      </c>
      <c r="E124" s="178" t="s">
        <v>1</v>
      </c>
      <c r="F124" s="179" t="s">
        <v>473</v>
      </c>
      <c r="G124" s="13"/>
      <c r="H124" s="180">
        <v>1</v>
      </c>
      <c r="I124" s="13"/>
      <c r="J124" s="13"/>
      <c r="K124" s="13"/>
      <c r="L124" s="176"/>
      <c r="M124" s="181"/>
      <c r="N124" s="182"/>
      <c r="O124" s="182"/>
      <c r="P124" s="182"/>
      <c r="Q124" s="182"/>
      <c r="R124" s="182"/>
      <c r="S124" s="182"/>
      <c r="T124" s="18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8" t="s">
        <v>159</v>
      </c>
      <c r="AU124" s="178" t="s">
        <v>110</v>
      </c>
      <c r="AV124" s="13" t="s">
        <v>110</v>
      </c>
      <c r="AW124" s="13" t="s">
        <v>33</v>
      </c>
      <c r="AX124" s="13" t="s">
        <v>87</v>
      </c>
      <c r="AY124" s="178" t="s">
        <v>149</v>
      </c>
    </row>
    <row r="125" s="2" customFormat="1" ht="16.5" customHeight="1">
      <c r="A125" s="30"/>
      <c r="B125" s="162"/>
      <c r="C125" s="163" t="s">
        <v>110</v>
      </c>
      <c r="D125" s="164" t="s">
        <v>152</v>
      </c>
      <c r="E125" s="165" t="s">
        <v>474</v>
      </c>
      <c r="F125" s="166" t="s">
        <v>475</v>
      </c>
      <c r="G125" s="167" t="s">
        <v>188</v>
      </c>
      <c r="H125" s="168">
        <v>0.050000000000000003</v>
      </c>
      <c r="I125" s="169">
        <v>1870</v>
      </c>
      <c r="J125" s="169">
        <f>ROUND(I125*H125,2)</f>
        <v>93.5</v>
      </c>
      <c r="K125" s="166" t="s">
        <v>156</v>
      </c>
      <c r="L125" s="31"/>
      <c r="M125" s="170" t="s">
        <v>1</v>
      </c>
      <c r="N125" s="171" t="s">
        <v>45</v>
      </c>
      <c r="O125" s="172">
        <v>4.0259999999999998</v>
      </c>
      <c r="P125" s="172">
        <f>O125*H125</f>
        <v>0.20130000000000001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4" t="s">
        <v>210</v>
      </c>
      <c r="AT125" s="174" t="s">
        <v>152</v>
      </c>
      <c r="AU125" s="174" t="s">
        <v>110</v>
      </c>
      <c r="AY125" s="17" t="s">
        <v>149</v>
      </c>
      <c r="BE125" s="175">
        <f>IF(N125="základní",J125,0)</f>
        <v>0</v>
      </c>
      <c r="BF125" s="175">
        <f>IF(N125="snížená",J125,0)</f>
        <v>93.5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7" t="s">
        <v>110</v>
      </c>
      <c r="BK125" s="175">
        <f>ROUND(I125*H125,2)</f>
        <v>93.5</v>
      </c>
      <c r="BL125" s="17" t="s">
        <v>210</v>
      </c>
      <c r="BM125" s="174" t="s">
        <v>476</v>
      </c>
    </row>
    <row r="126" s="13" customFormat="1">
      <c r="A126" s="13"/>
      <c r="B126" s="176"/>
      <c r="C126" s="13"/>
      <c r="D126" s="177" t="s">
        <v>159</v>
      </c>
      <c r="E126" s="178" t="s">
        <v>1</v>
      </c>
      <c r="F126" s="179" t="s">
        <v>477</v>
      </c>
      <c r="G126" s="13"/>
      <c r="H126" s="180">
        <v>0.050000000000000003</v>
      </c>
      <c r="I126" s="13"/>
      <c r="J126" s="13"/>
      <c r="K126" s="13"/>
      <c r="L126" s="176"/>
      <c r="M126" s="181"/>
      <c r="N126" s="182"/>
      <c r="O126" s="182"/>
      <c r="P126" s="182"/>
      <c r="Q126" s="182"/>
      <c r="R126" s="182"/>
      <c r="S126" s="182"/>
      <c r="T126" s="18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8" t="s">
        <v>159</v>
      </c>
      <c r="AU126" s="178" t="s">
        <v>110</v>
      </c>
      <c r="AV126" s="13" t="s">
        <v>110</v>
      </c>
      <c r="AW126" s="13" t="s">
        <v>33</v>
      </c>
      <c r="AX126" s="13" t="s">
        <v>87</v>
      </c>
      <c r="AY126" s="178" t="s">
        <v>149</v>
      </c>
    </row>
    <row r="127" s="12" customFormat="1" ht="22.8" customHeight="1">
      <c r="A127" s="12"/>
      <c r="B127" s="150"/>
      <c r="C127" s="12"/>
      <c r="D127" s="151" t="s">
        <v>78</v>
      </c>
      <c r="E127" s="160" t="s">
        <v>478</v>
      </c>
      <c r="F127" s="160" t="s">
        <v>479</v>
      </c>
      <c r="G127" s="12"/>
      <c r="H127" s="12"/>
      <c r="I127" s="12"/>
      <c r="J127" s="161">
        <f>BK127</f>
        <v>5084</v>
      </c>
      <c r="K127" s="12"/>
      <c r="L127" s="150"/>
      <c r="M127" s="154"/>
      <c r="N127" s="155"/>
      <c r="O127" s="155"/>
      <c r="P127" s="156">
        <f>SUM(P128:P131)</f>
        <v>0.54164999999999996</v>
      </c>
      <c r="Q127" s="155"/>
      <c r="R127" s="156">
        <f>SUM(R128:R131)</f>
        <v>0.001</v>
      </c>
      <c r="S127" s="155"/>
      <c r="T127" s="157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1" t="s">
        <v>110</v>
      </c>
      <c r="AT127" s="158" t="s">
        <v>78</v>
      </c>
      <c r="AU127" s="158" t="s">
        <v>87</v>
      </c>
      <c r="AY127" s="151" t="s">
        <v>149</v>
      </c>
      <c r="BK127" s="159">
        <f>SUM(BK128:BK131)</f>
        <v>5084</v>
      </c>
    </row>
    <row r="128" s="2" customFormat="1" ht="24.15" customHeight="1">
      <c r="A128" s="30"/>
      <c r="B128" s="162"/>
      <c r="C128" s="163" t="s">
        <v>166</v>
      </c>
      <c r="D128" s="164" t="s">
        <v>152</v>
      </c>
      <c r="E128" s="165" t="s">
        <v>480</v>
      </c>
      <c r="F128" s="166" t="s">
        <v>481</v>
      </c>
      <c r="G128" s="167" t="s">
        <v>482</v>
      </c>
      <c r="H128" s="168">
        <v>1</v>
      </c>
      <c r="I128" s="169">
        <v>5000</v>
      </c>
      <c r="J128" s="169">
        <f>ROUND(I128*H128,2)</f>
        <v>5000</v>
      </c>
      <c r="K128" s="166" t="s">
        <v>216</v>
      </c>
      <c r="L128" s="31"/>
      <c r="M128" s="170" t="s">
        <v>1</v>
      </c>
      <c r="N128" s="171" t="s">
        <v>45</v>
      </c>
      <c r="O128" s="172">
        <v>0.36099999999999999</v>
      </c>
      <c r="P128" s="172">
        <f>O128*H128</f>
        <v>0.36099999999999999</v>
      </c>
      <c r="Q128" s="172">
        <v>0.001</v>
      </c>
      <c r="R128" s="172">
        <f>Q128*H128</f>
        <v>0.001</v>
      </c>
      <c r="S128" s="172">
        <v>0</v>
      </c>
      <c r="T128" s="17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4" t="s">
        <v>210</v>
      </c>
      <c r="AT128" s="174" t="s">
        <v>152</v>
      </c>
      <c r="AU128" s="174" t="s">
        <v>110</v>
      </c>
      <c r="AY128" s="17" t="s">
        <v>149</v>
      </c>
      <c r="BE128" s="175">
        <f>IF(N128="základní",J128,0)</f>
        <v>0</v>
      </c>
      <c r="BF128" s="175">
        <f>IF(N128="snížená",J128,0)</f>
        <v>5000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7" t="s">
        <v>110</v>
      </c>
      <c r="BK128" s="175">
        <f>ROUND(I128*H128,2)</f>
        <v>5000</v>
      </c>
      <c r="BL128" s="17" t="s">
        <v>210</v>
      </c>
      <c r="BM128" s="174" t="s">
        <v>483</v>
      </c>
    </row>
    <row r="129" s="13" customFormat="1">
      <c r="A129" s="13"/>
      <c r="B129" s="176"/>
      <c r="C129" s="13"/>
      <c r="D129" s="177" t="s">
        <v>159</v>
      </c>
      <c r="E129" s="178" t="s">
        <v>1</v>
      </c>
      <c r="F129" s="179" t="s">
        <v>484</v>
      </c>
      <c r="G129" s="13"/>
      <c r="H129" s="180">
        <v>1</v>
      </c>
      <c r="I129" s="13"/>
      <c r="J129" s="13"/>
      <c r="K129" s="13"/>
      <c r="L129" s="176"/>
      <c r="M129" s="181"/>
      <c r="N129" s="182"/>
      <c r="O129" s="182"/>
      <c r="P129" s="182"/>
      <c r="Q129" s="182"/>
      <c r="R129" s="182"/>
      <c r="S129" s="182"/>
      <c r="T129" s="18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8" t="s">
        <v>159</v>
      </c>
      <c r="AU129" s="178" t="s">
        <v>110</v>
      </c>
      <c r="AV129" s="13" t="s">
        <v>110</v>
      </c>
      <c r="AW129" s="13" t="s">
        <v>33</v>
      </c>
      <c r="AX129" s="13" t="s">
        <v>87</v>
      </c>
      <c r="AY129" s="178" t="s">
        <v>149</v>
      </c>
    </row>
    <row r="130" s="2" customFormat="1" ht="16.5" customHeight="1">
      <c r="A130" s="30"/>
      <c r="B130" s="162"/>
      <c r="C130" s="163" t="s">
        <v>157</v>
      </c>
      <c r="D130" s="164" t="s">
        <v>152</v>
      </c>
      <c r="E130" s="165" t="s">
        <v>485</v>
      </c>
      <c r="F130" s="166" t="s">
        <v>486</v>
      </c>
      <c r="G130" s="167" t="s">
        <v>188</v>
      </c>
      <c r="H130" s="168">
        <v>0.050000000000000003</v>
      </c>
      <c r="I130" s="169">
        <v>1680</v>
      </c>
      <c r="J130" s="169">
        <f>ROUND(I130*H130,2)</f>
        <v>84</v>
      </c>
      <c r="K130" s="166" t="s">
        <v>156</v>
      </c>
      <c r="L130" s="31"/>
      <c r="M130" s="170" t="s">
        <v>1</v>
      </c>
      <c r="N130" s="171" t="s">
        <v>45</v>
      </c>
      <c r="O130" s="172">
        <v>3.613</v>
      </c>
      <c r="P130" s="172">
        <f>O130*H130</f>
        <v>0.18065000000000001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4" t="s">
        <v>210</v>
      </c>
      <c r="AT130" s="174" t="s">
        <v>152</v>
      </c>
      <c r="AU130" s="174" t="s">
        <v>110</v>
      </c>
      <c r="AY130" s="17" t="s">
        <v>149</v>
      </c>
      <c r="BE130" s="175">
        <f>IF(N130="základní",J130,0)</f>
        <v>0</v>
      </c>
      <c r="BF130" s="175">
        <f>IF(N130="snížená",J130,0)</f>
        <v>84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7" t="s">
        <v>110</v>
      </c>
      <c r="BK130" s="175">
        <f>ROUND(I130*H130,2)</f>
        <v>84</v>
      </c>
      <c r="BL130" s="17" t="s">
        <v>210</v>
      </c>
      <c r="BM130" s="174" t="s">
        <v>487</v>
      </c>
    </row>
    <row r="131" s="13" customFormat="1">
      <c r="A131" s="13"/>
      <c r="B131" s="176"/>
      <c r="C131" s="13"/>
      <c r="D131" s="177" t="s">
        <v>159</v>
      </c>
      <c r="E131" s="178" t="s">
        <v>1</v>
      </c>
      <c r="F131" s="179" t="s">
        <v>477</v>
      </c>
      <c r="G131" s="13"/>
      <c r="H131" s="180">
        <v>0.050000000000000003</v>
      </c>
      <c r="I131" s="13"/>
      <c r="J131" s="13"/>
      <c r="K131" s="13"/>
      <c r="L131" s="176"/>
      <c r="M131" s="181"/>
      <c r="N131" s="182"/>
      <c r="O131" s="182"/>
      <c r="P131" s="182"/>
      <c r="Q131" s="182"/>
      <c r="R131" s="182"/>
      <c r="S131" s="182"/>
      <c r="T131" s="18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8" t="s">
        <v>159</v>
      </c>
      <c r="AU131" s="178" t="s">
        <v>110</v>
      </c>
      <c r="AV131" s="13" t="s">
        <v>110</v>
      </c>
      <c r="AW131" s="13" t="s">
        <v>33</v>
      </c>
      <c r="AX131" s="13" t="s">
        <v>87</v>
      </c>
      <c r="AY131" s="178" t="s">
        <v>149</v>
      </c>
    </row>
    <row r="132" s="12" customFormat="1" ht="22.8" customHeight="1">
      <c r="A132" s="12"/>
      <c r="B132" s="150"/>
      <c r="C132" s="12"/>
      <c r="D132" s="151" t="s">
        <v>78</v>
      </c>
      <c r="E132" s="160" t="s">
        <v>488</v>
      </c>
      <c r="F132" s="160" t="s">
        <v>489</v>
      </c>
      <c r="G132" s="12"/>
      <c r="H132" s="12"/>
      <c r="I132" s="12"/>
      <c r="J132" s="161">
        <f>BK132</f>
        <v>3137.8000000000002</v>
      </c>
      <c r="K132" s="12"/>
      <c r="L132" s="150"/>
      <c r="M132" s="154"/>
      <c r="N132" s="155"/>
      <c r="O132" s="155"/>
      <c r="P132" s="156">
        <f>SUM(P133:P136)</f>
        <v>0.65705999999999998</v>
      </c>
      <c r="Q132" s="155"/>
      <c r="R132" s="156">
        <f>SUM(R133:R136)</f>
        <v>0.001</v>
      </c>
      <c r="S132" s="155"/>
      <c r="T132" s="157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1" t="s">
        <v>110</v>
      </c>
      <c r="AT132" s="158" t="s">
        <v>78</v>
      </c>
      <c r="AU132" s="158" t="s">
        <v>87</v>
      </c>
      <c r="AY132" s="151" t="s">
        <v>149</v>
      </c>
      <c r="BK132" s="159">
        <f>SUM(BK133:BK136)</f>
        <v>3137.8000000000002</v>
      </c>
    </row>
    <row r="133" s="2" customFormat="1" ht="24.15" customHeight="1">
      <c r="A133" s="30"/>
      <c r="B133" s="162"/>
      <c r="C133" s="163" t="s">
        <v>175</v>
      </c>
      <c r="D133" s="164" t="s">
        <v>152</v>
      </c>
      <c r="E133" s="165" t="s">
        <v>490</v>
      </c>
      <c r="F133" s="166" t="s">
        <v>491</v>
      </c>
      <c r="G133" s="167" t="s">
        <v>482</v>
      </c>
      <c r="H133" s="168">
        <v>1</v>
      </c>
      <c r="I133" s="169">
        <v>3000</v>
      </c>
      <c r="J133" s="169">
        <f>ROUND(I133*H133,2)</f>
        <v>3000</v>
      </c>
      <c r="K133" s="166" t="s">
        <v>216</v>
      </c>
      <c r="L133" s="31"/>
      <c r="M133" s="170" t="s">
        <v>1</v>
      </c>
      <c r="N133" s="171" t="s">
        <v>45</v>
      </c>
      <c r="O133" s="172">
        <v>0.36099999999999999</v>
      </c>
      <c r="P133" s="172">
        <f>O133*H133</f>
        <v>0.36099999999999999</v>
      </c>
      <c r="Q133" s="172">
        <v>0.001</v>
      </c>
      <c r="R133" s="172">
        <f>Q133*H133</f>
        <v>0.001</v>
      </c>
      <c r="S133" s="172">
        <v>0</v>
      </c>
      <c r="T133" s="17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4" t="s">
        <v>210</v>
      </c>
      <c r="AT133" s="174" t="s">
        <v>152</v>
      </c>
      <c r="AU133" s="174" t="s">
        <v>110</v>
      </c>
      <c r="AY133" s="17" t="s">
        <v>149</v>
      </c>
      <c r="BE133" s="175">
        <f>IF(N133="základní",J133,0)</f>
        <v>0</v>
      </c>
      <c r="BF133" s="175">
        <f>IF(N133="snížená",J133,0)</f>
        <v>3000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110</v>
      </c>
      <c r="BK133" s="175">
        <f>ROUND(I133*H133,2)</f>
        <v>3000</v>
      </c>
      <c r="BL133" s="17" t="s">
        <v>210</v>
      </c>
      <c r="BM133" s="174" t="s">
        <v>492</v>
      </c>
    </row>
    <row r="134" s="13" customFormat="1">
      <c r="A134" s="13"/>
      <c r="B134" s="176"/>
      <c r="C134" s="13"/>
      <c r="D134" s="177" t="s">
        <v>159</v>
      </c>
      <c r="E134" s="178" t="s">
        <v>1</v>
      </c>
      <c r="F134" s="179" t="s">
        <v>493</v>
      </c>
      <c r="G134" s="13"/>
      <c r="H134" s="180">
        <v>1</v>
      </c>
      <c r="I134" s="13"/>
      <c r="J134" s="13"/>
      <c r="K134" s="13"/>
      <c r="L134" s="176"/>
      <c r="M134" s="181"/>
      <c r="N134" s="182"/>
      <c r="O134" s="182"/>
      <c r="P134" s="182"/>
      <c r="Q134" s="182"/>
      <c r="R134" s="182"/>
      <c r="S134" s="182"/>
      <c r="T134" s="18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8" t="s">
        <v>159</v>
      </c>
      <c r="AU134" s="178" t="s">
        <v>110</v>
      </c>
      <c r="AV134" s="13" t="s">
        <v>110</v>
      </c>
      <c r="AW134" s="13" t="s">
        <v>33</v>
      </c>
      <c r="AX134" s="13" t="s">
        <v>87</v>
      </c>
      <c r="AY134" s="178" t="s">
        <v>149</v>
      </c>
    </row>
    <row r="135" s="2" customFormat="1" ht="16.5" customHeight="1">
      <c r="A135" s="30"/>
      <c r="B135" s="162"/>
      <c r="C135" s="163" t="s">
        <v>185</v>
      </c>
      <c r="D135" s="164" t="s">
        <v>152</v>
      </c>
      <c r="E135" s="165" t="s">
        <v>494</v>
      </c>
      <c r="F135" s="166" t="s">
        <v>495</v>
      </c>
      <c r="G135" s="167" t="s">
        <v>188</v>
      </c>
      <c r="H135" s="168">
        <v>0.02</v>
      </c>
      <c r="I135" s="169">
        <v>6890</v>
      </c>
      <c r="J135" s="169">
        <f>ROUND(I135*H135,2)</f>
        <v>137.80000000000001</v>
      </c>
      <c r="K135" s="166" t="s">
        <v>156</v>
      </c>
      <c r="L135" s="31"/>
      <c r="M135" s="170" t="s">
        <v>1</v>
      </c>
      <c r="N135" s="171" t="s">
        <v>45</v>
      </c>
      <c r="O135" s="172">
        <v>14.803000000000001</v>
      </c>
      <c r="P135" s="172">
        <f>O135*H135</f>
        <v>0.29606000000000005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4" t="s">
        <v>210</v>
      </c>
      <c r="AT135" s="174" t="s">
        <v>152</v>
      </c>
      <c r="AU135" s="174" t="s">
        <v>110</v>
      </c>
      <c r="AY135" s="17" t="s">
        <v>149</v>
      </c>
      <c r="BE135" s="175">
        <f>IF(N135="základní",J135,0)</f>
        <v>0</v>
      </c>
      <c r="BF135" s="175">
        <f>IF(N135="snížená",J135,0)</f>
        <v>137.80000000000001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7" t="s">
        <v>110</v>
      </c>
      <c r="BK135" s="175">
        <f>ROUND(I135*H135,2)</f>
        <v>137.80000000000001</v>
      </c>
      <c r="BL135" s="17" t="s">
        <v>210</v>
      </c>
      <c r="BM135" s="174" t="s">
        <v>496</v>
      </c>
    </row>
    <row r="136" s="13" customFormat="1">
      <c r="A136" s="13"/>
      <c r="B136" s="176"/>
      <c r="C136" s="13"/>
      <c r="D136" s="177" t="s">
        <v>159</v>
      </c>
      <c r="E136" s="178" t="s">
        <v>1</v>
      </c>
      <c r="F136" s="179" t="s">
        <v>497</v>
      </c>
      <c r="G136" s="13"/>
      <c r="H136" s="180">
        <v>0.02</v>
      </c>
      <c r="I136" s="13"/>
      <c r="J136" s="13"/>
      <c r="K136" s="13"/>
      <c r="L136" s="176"/>
      <c r="M136" s="204"/>
      <c r="N136" s="205"/>
      <c r="O136" s="205"/>
      <c r="P136" s="205"/>
      <c r="Q136" s="205"/>
      <c r="R136" s="205"/>
      <c r="S136" s="205"/>
      <c r="T136" s="20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8" t="s">
        <v>159</v>
      </c>
      <c r="AU136" s="178" t="s">
        <v>110</v>
      </c>
      <c r="AV136" s="13" t="s">
        <v>110</v>
      </c>
      <c r="AW136" s="13" t="s">
        <v>33</v>
      </c>
      <c r="AX136" s="13" t="s">
        <v>87</v>
      </c>
      <c r="AY136" s="178" t="s">
        <v>149</v>
      </c>
    </row>
    <row r="137" s="2" customFormat="1" ht="6.96" customHeight="1">
      <c r="A137" s="30"/>
      <c r="B137" s="51"/>
      <c r="C137" s="52"/>
      <c r="D137" s="52"/>
      <c r="E137" s="52"/>
      <c r="F137" s="52"/>
      <c r="G137" s="52"/>
      <c r="H137" s="52"/>
      <c r="I137" s="52"/>
      <c r="J137" s="52"/>
      <c r="K137" s="52"/>
      <c r="L137" s="31"/>
      <c r="M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</sheetData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498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ROUND(J121, 2)</f>
        <v>200960.16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ROUND((SUM(BE121:BE224)),  2)</f>
        <v>0</v>
      </c>
      <c r="G33" s="30"/>
      <c r="H33" s="30"/>
      <c r="I33" s="120">
        <v>0.20999999999999999</v>
      </c>
      <c r="J33" s="119">
        <f>ROUND(((SUM(BE121:BE224))*I33),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ROUND((SUM(BF121:BF224)),  2)</f>
        <v>200960.16</v>
      </c>
      <c r="G34" s="30"/>
      <c r="H34" s="30"/>
      <c r="I34" s="120">
        <v>0.12</v>
      </c>
      <c r="J34" s="119">
        <f>ROUND(((SUM(BF121:BF224))*I34),  2)</f>
        <v>24115.220000000001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ROUND((SUM(BG121:BG224)),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ROUND((SUM(BH121:BH224)),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ROUND((SUM(BI121:BI224)),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225075.38000000001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17 - ELEKTRO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J121</f>
        <v>200960.15999999997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126</v>
      </c>
      <c r="E97" s="134"/>
      <c r="F97" s="134"/>
      <c r="G97" s="134"/>
      <c r="H97" s="134"/>
      <c r="I97" s="134"/>
      <c r="J97" s="135">
        <f>J122</f>
        <v>168326.35999999999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499</v>
      </c>
      <c r="E98" s="138"/>
      <c r="F98" s="138"/>
      <c r="G98" s="138"/>
      <c r="H98" s="138"/>
      <c r="I98" s="138"/>
      <c r="J98" s="139">
        <f>J123</f>
        <v>159326.35999999999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500</v>
      </c>
      <c r="E99" s="138"/>
      <c r="F99" s="138"/>
      <c r="G99" s="138"/>
      <c r="H99" s="138"/>
      <c r="I99" s="138"/>
      <c r="J99" s="139">
        <f>J194</f>
        <v>9000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2"/>
      <c r="C100" s="9"/>
      <c r="D100" s="133" t="s">
        <v>501</v>
      </c>
      <c r="E100" s="134"/>
      <c r="F100" s="134"/>
      <c r="G100" s="134"/>
      <c r="H100" s="134"/>
      <c r="I100" s="134"/>
      <c r="J100" s="135">
        <f>J197</f>
        <v>32633.799999999999</v>
      </c>
      <c r="K100" s="9"/>
      <c r="L100" s="13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6"/>
      <c r="C101" s="10"/>
      <c r="D101" s="137" t="s">
        <v>502</v>
      </c>
      <c r="E101" s="138"/>
      <c r="F101" s="138"/>
      <c r="G101" s="138"/>
      <c r="H101" s="138"/>
      <c r="I101" s="138"/>
      <c r="J101" s="139">
        <f>J198</f>
        <v>32633.799999999999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6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="2" customFormat="1" ht="6.96" customHeight="1">
      <c r="A103" s="30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6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="2" customFormat="1" ht="6.96" customHeight="1">
      <c r="A107" s="30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24.96" customHeight="1">
      <c r="A108" s="30"/>
      <c r="B108" s="31"/>
      <c r="C108" s="21" t="s">
        <v>134</v>
      </c>
      <c r="D108" s="30"/>
      <c r="E108" s="30"/>
      <c r="F108" s="30"/>
      <c r="G108" s="30"/>
      <c r="H108" s="30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6.96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2" customHeight="1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16.5" customHeight="1">
      <c r="A111" s="30"/>
      <c r="B111" s="31"/>
      <c r="C111" s="30"/>
      <c r="D111" s="30"/>
      <c r="E111" s="113" t="str">
        <f>E7</f>
        <v>CERMNA-224-BYT-8</v>
      </c>
      <c r="F111" s="27"/>
      <c r="G111" s="27"/>
      <c r="H111" s="27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115</v>
      </c>
      <c r="D112" s="30"/>
      <c r="E112" s="30"/>
      <c r="F112" s="30"/>
      <c r="G112" s="30"/>
      <c r="H112" s="30"/>
      <c r="I112" s="30"/>
      <c r="J112" s="30"/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16.5" customHeight="1">
      <c r="A113" s="30"/>
      <c r="B113" s="31"/>
      <c r="C113" s="30"/>
      <c r="D113" s="30"/>
      <c r="E113" s="58" t="str">
        <f>E9</f>
        <v>17 - ELEKTRO</v>
      </c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6.96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2" customHeight="1">
      <c r="A115" s="30"/>
      <c r="B115" s="31"/>
      <c r="C115" s="27" t="s">
        <v>19</v>
      </c>
      <c r="D115" s="30"/>
      <c r="E115" s="30"/>
      <c r="F115" s="24" t="str">
        <f>F12</f>
        <v>Dolní Čermná 224, okr. Ústí n. Orlicí</v>
      </c>
      <c r="G115" s="30"/>
      <c r="H115" s="30"/>
      <c r="I115" s="27" t="s">
        <v>21</v>
      </c>
      <c r="J115" s="60" t="str">
        <f>IF(J12="","",J12)</f>
        <v>16. 1. 2025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6.96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5.15" customHeight="1">
      <c r="A117" s="30"/>
      <c r="B117" s="31"/>
      <c r="C117" s="27" t="s">
        <v>23</v>
      </c>
      <c r="D117" s="30"/>
      <c r="E117" s="30"/>
      <c r="F117" s="24" t="str">
        <f>E15</f>
        <v>Dětský domov Dolní Čermná</v>
      </c>
      <c r="G117" s="30"/>
      <c r="H117" s="30"/>
      <c r="I117" s="27" t="s">
        <v>30</v>
      </c>
      <c r="J117" s="28" t="str">
        <f>E21</f>
        <v>vs-studio s.r.o.</v>
      </c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5.15" customHeight="1">
      <c r="A118" s="30"/>
      <c r="B118" s="31"/>
      <c r="C118" s="27" t="s">
        <v>28</v>
      </c>
      <c r="D118" s="30"/>
      <c r="E118" s="30"/>
      <c r="F118" s="24" t="str">
        <f>IF(E18="","",E18)</f>
        <v xml:space="preserve"> </v>
      </c>
      <c r="G118" s="30"/>
      <c r="H118" s="30"/>
      <c r="I118" s="27" t="s">
        <v>34</v>
      </c>
      <c r="J118" s="28" t="str">
        <f>E24</f>
        <v>Jaroslav Klíma</v>
      </c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10.32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="11" customFormat="1" ht="29.28" customHeight="1">
      <c r="A120" s="140"/>
      <c r="B120" s="141"/>
      <c r="C120" s="142" t="s">
        <v>135</v>
      </c>
      <c r="D120" s="143" t="s">
        <v>64</v>
      </c>
      <c r="E120" s="143" t="s">
        <v>60</v>
      </c>
      <c r="F120" s="143" t="s">
        <v>61</v>
      </c>
      <c r="G120" s="143" t="s">
        <v>136</v>
      </c>
      <c r="H120" s="143" t="s">
        <v>137</v>
      </c>
      <c r="I120" s="143" t="s">
        <v>138</v>
      </c>
      <c r="J120" s="143" t="s">
        <v>120</v>
      </c>
      <c r="K120" s="144" t="s">
        <v>139</v>
      </c>
      <c r="L120" s="145"/>
      <c r="M120" s="77" t="s">
        <v>1</v>
      </c>
      <c r="N120" s="78" t="s">
        <v>43</v>
      </c>
      <c r="O120" s="78" t="s">
        <v>140</v>
      </c>
      <c r="P120" s="78" t="s">
        <v>141</v>
      </c>
      <c r="Q120" s="78" t="s">
        <v>142</v>
      </c>
      <c r="R120" s="78" t="s">
        <v>143</v>
      </c>
      <c r="S120" s="78" t="s">
        <v>144</v>
      </c>
      <c r="T120" s="79" t="s">
        <v>145</v>
      </c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</row>
    <row r="121" s="2" customFormat="1" ht="22.8" customHeight="1">
      <c r="A121" s="30"/>
      <c r="B121" s="31"/>
      <c r="C121" s="84" t="s">
        <v>146</v>
      </c>
      <c r="D121" s="30"/>
      <c r="E121" s="30"/>
      <c r="F121" s="30"/>
      <c r="G121" s="30"/>
      <c r="H121" s="30"/>
      <c r="I121" s="30"/>
      <c r="J121" s="146">
        <f>BK121</f>
        <v>200960.15999999997</v>
      </c>
      <c r="K121" s="30"/>
      <c r="L121" s="31"/>
      <c r="M121" s="80"/>
      <c r="N121" s="64"/>
      <c r="O121" s="81"/>
      <c r="P121" s="147">
        <f>P122+P197</f>
        <v>157.36350000000002</v>
      </c>
      <c r="Q121" s="81"/>
      <c r="R121" s="147">
        <f>R122+R197</f>
        <v>0.48411000000000004</v>
      </c>
      <c r="S121" s="81"/>
      <c r="T121" s="148">
        <f>T122+T197</f>
        <v>0.66243999999999992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7" t="s">
        <v>78</v>
      </c>
      <c r="AU121" s="17" t="s">
        <v>122</v>
      </c>
      <c r="BK121" s="149">
        <f>BK122+BK197</f>
        <v>200960.15999999997</v>
      </c>
    </row>
    <row r="122" s="12" customFormat="1" ht="25.92" customHeight="1">
      <c r="A122" s="12"/>
      <c r="B122" s="150"/>
      <c r="C122" s="12"/>
      <c r="D122" s="151" t="s">
        <v>78</v>
      </c>
      <c r="E122" s="152" t="s">
        <v>203</v>
      </c>
      <c r="F122" s="152" t="s">
        <v>204</v>
      </c>
      <c r="G122" s="12"/>
      <c r="H122" s="12"/>
      <c r="I122" s="12"/>
      <c r="J122" s="153">
        <f>BK122</f>
        <v>168326.35999999999</v>
      </c>
      <c r="K122" s="12"/>
      <c r="L122" s="150"/>
      <c r="M122" s="154"/>
      <c r="N122" s="155"/>
      <c r="O122" s="155"/>
      <c r="P122" s="156">
        <f>P123+P194</f>
        <v>90.747500000000016</v>
      </c>
      <c r="Q122" s="155"/>
      <c r="R122" s="156">
        <f>R123+R194</f>
        <v>0.10371</v>
      </c>
      <c r="S122" s="155"/>
      <c r="T122" s="157">
        <f>T123+T194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1" t="s">
        <v>110</v>
      </c>
      <c r="AT122" s="158" t="s">
        <v>78</v>
      </c>
      <c r="AU122" s="158" t="s">
        <v>79</v>
      </c>
      <c r="AY122" s="151" t="s">
        <v>149</v>
      </c>
      <c r="BK122" s="159">
        <f>BK123+BK194</f>
        <v>168326.35999999999</v>
      </c>
    </row>
    <row r="123" s="12" customFormat="1" ht="22.8" customHeight="1">
      <c r="A123" s="12"/>
      <c r="B123" s="150"/>
      <c r="C123" s="12"/>
      <c r="D123" s="151" t="s">
        <v>78</v>
      </c>
      <c r="E123" s="160" t="s">
        <v>503</v>
      </c>
      <c r="F123" s="160" t="s">
        <v>504</v>
      </c>
      <c r="G123" s="12"/>
      <c r="H123" s="12"/>
      <c r="I123" s="12"/>
      <c r="J123" s="161">
        <f>BK123</f>
        <v>159326.35999999999</v>
      </c>
      <c r="K123" s="12"/>
      <c r="L123" s="150"/>
      <c r="M123" s="154"/>
      <c r="N123" s="155"/>
      <c r="O123" s="155"/>
      <c r="P123" s="156">
        <f>SUM(P124:P193)</f>
        <v>90.70750000000001</v>
      </c>
      <c r="Q123" s="155"/>
      <c r="R123" s="156">
        <f>SUM(R124:R193)</f>
        <v>0.10371</v>
      </c>
      <c r="S123" s="155"/>
      <c r="T123" s="157">
        <f>SUM(T124:T193)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110</v>
      </c>
      <c r="AT123" s="158" t="s">
        <v>78</v>
      </c>
      <c r="AU123" s="158" t="s">
        <v>87</v>
      </c>
      <c r="AY123" s="151" t="s">
        <v>149</v>
      </c>
      <c r="BK123" s="159">
        <f>SUM(BK124:BK193)</f>
        <v>159326.35999999999</v>
      </c>
    </row>
    <row r="124" s="2" customFormat="1" ht="16.5" customHeight="1">
      <c r="A124" s="30"/>
      <c r="B124" s="162"/>
      <c r="C124" s="163" t="s">
        <v>87</v>
      </c>
      <c r="D124" s="164" t="s">
        <v>152</v>
      </c>
      <c r="E124" s="165" t="s">
        <v>505</v>
      </c>
      <c r="F124" s="166" t="s">
        <v>506</v>
      </c>
      <c r="G124" s="167" t="s">
        <v>327</v>
      </c>
      <c r="H124" s="168">
        <v>1</v>
      </c>
      <c r="I124" s="169">
        <v>7000</v>
      </c>
      <c r="J124" s="169">
        <f>ROUND(I124*H124,2)</f>
        <v>7000</v>
      </c>
      <c r="K124" s="166" t="s">
        <v>216</v>
      </c>
      <c r="L124" s="31"/>
      <c r="M124" s="170" t="s">
        <v>1</v>
      </c>
      <c r="N124" s="171" t="s">
        <v>45</v>
      </c>
      <c r="O124" s="172">
        <v>0.36099999999999999</v>
      </c>
      <c r="P124" s="172">
        <f>O124*H124</f>
        <v>0.36099999999999999</v>
      </c>
      <c r="Q124" s="172">
        <v>0.050000000000000003</v>
      </c>
      <c r="R124" s="172">
        <f>Q124*H124</f>
        <v>0.050000000000000003</v>
      </c>
      <c r="S124" s="172">
        <v>0</v>
      </c>
      <c r="T124" s="17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4" t="s">
        <v>210</v>
      </c>
      <c r="AT124" s="174" t="s">
        <v>152</v>
      </c>
      <c r="AU124" s="174" t="s">
        <v>110</v>
      </c>
      <c r="AY124" s="17" t="s">
        <v>149</v>
      </c>
      <c r="BE124" s="175">
        <f>IF(N124="základní",J124,0)</f>
        <v>0</v>
      </c>
      <c r="BF124" s="175">
        <f>IF(N124="snížená",J124,0)</f>
        <v>7000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7" t="s">
        <v>110</v>
      </c>
      <c r="BK124" s="175">
        <f>ROUND(I124*H124,2)</f>
        <v>7000</v>
      </c>
      <c r="BL124" s="17" t="s">
        <v>210</v>
      </c>
      <c r="BM124" s="174" t="s">
        <v>507</v>
      </c>
    </row>
    <row r="125" s="13" customFormat="1">
      <c r="A125" s="13"/>
      <c r="B125" s="176"/>
      <c r="C125" s="13"/>
      <c r="D125" s="177" t="s">
        <v>159</v>
      </c>
      <c r="E125" s="178" t="s">
        <v>1</v>
      </c>
      <c r="F125" s="179" t="s">
        <v>87</v>
      </c>
      <c r="G125" s="13"/>
      <c r="H125" s="180">
        <v>1</v>
      </c>
      <c r="I125" s="13"/>
      <c r="J125" s="13"/>
      <c r="K125" s="13"/>
      <c r="L125" s="176"/>
      <c r="M125" s="181"/>
      <c r="N125" s="182"/>
      <c r="O125" s="182"/>
      <c r="P125" s="182"/>
      <c r="Q125" s="182"/>
      <c r="R125" s="182"/>
      <c r="S125" s="182"/>
      <c r="T125" s="18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8" t="s">
        <v>159</v>
      </c>
      <c r="AU125" s="178" t="s">
        <v>110</v>
      </c>
      <c r="AV125" s="13" t="s">
        <v>110</v>
      </c>
      <c r="AW125" s="13" t="s">
        <v>33</v>
      </c>
      <c r="AX125" s="13" t="s">
        <v>87</v>
      </c>
      <c r="AY125" s="178" t="s">
        <v>149</v>
      </c>
    </row>
    <row r="126" s="2" customFormat="1" ht="16.5" customHeight="1">
      <c r="A126" s="30"/>
      <c r="B126" s="162"/>
      <c r="C126" s="163" t="s">
        <v>110</v>
      </c>
      <c r="D126" s="164" t="s">
        <v>152</v>
      </c>
      <c r="E126" s="165" t="s">
        <v>508</v>
      </c>
      <c r="F126" s="166" t="s">
        <v>509</v>
      </c>
      <c r="G126" s="167" t="s">
        <v>224</v>
      </c>
      <c r="H126" s="168">
        <v>30</v>
      </c>
      <c r="I126" s="169">
        <v>93.099999999999994</v>
      </c>
      <c r="J126" s="169">
        <f>ROUND(I126*H126,2)</f>
        <v>2793</v>
      </c>
      <c r="K126" s="166" t="s">
        <v>156</v>
      </c>
      <c r="L126" s="31"/>
      <c r="M126" s="170" t="s">
        <v>1</v>
      </c>
      <c r="N126" s="171" t="s">
        <v>45</v>
      </c>
      <c r="O126" s="172">
        <v>0.20000000000000001</v>
      </c>
      <c r="P126" s="172">
        <f>O126*H126</f>
        <v>6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4" t="s">
        <v>210</v>
      </c>
      <c r="AT126" s="174" t="s">
        <v>152</v>
      </c>
      <c r="AU126" s="174" t="s">
        <v>110</v>
      </c>
      <c r="AY126" s="17" t="s">
        <v>149</v>
      </c>
      <c r="BE126" s="175">
        <f>IF(N126="základní",J126,0)</f>
        <v>0</v>
      </c>
      <c r="BF126" s="175">
        <f>IF(N126="snížená",J126,0)</f>
        <v>2793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7" t="s">
        <v>110</v>
      </c>
      <c r="BK126" s="175">
        <f>ROUND(I126*H126,2)</f>
        <v>2793</v>
      </c>
      <c r="BL126" s="17" t="s">
        <v>210</v>
      </c>
      <c r="BM126" s="174" t="s">
        <v>510</v>
      </c>
    </row>
    <row r="127" s="13" customFormat="1">
      <c r="A127" s="13"/>
      <c r="B127" s="176"/>
      <c r="C127" s="13"/>
      <c r="D127" s="177" t="s">
        <v>159</v>
      </c>
      <c r="E127" s="178" t="s">
        <v>1</v>
      </c>
      <c r="F127" s="179" t="s">
        <v>511</v>
      </c>
      <c r="G127" s="13"/>
      <c r="H127" s="180">
        <v>30</v>
      </c>
      <c r="I127" s="13"/>
      <c r="J127" s="13"/>
      <c r="K127" s="13"/>
      <c r="L127" s="176"/>
      <c r="M127" s="181"/>
      <c r="N127" s="182"/>
      <c r="O127" s="182"/>
      <c r="P127" s="182"/>
      <c r="Q127" s="182"/>
      <c r="R127" s="182"/>
      <c r="S127" s="182"/>
      <c r="T127" s="18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78" t="s">
        <v>159</v>
      </c>
      <c r="AU127" s="178" t="s">
        <v>110</v>
      </c>
      <c r="AV127" s="13" t="s">
        <v>110</v>
      </c>
      <c r="AW127" s="13" t="s">
        <v>33</v>
      </c>
      <c r="AX127" s="13" t="s">
        <v>87</v>
      </c>
      <c r="AY127" s="178" t="s">
        <v>149</v>
      </c>
    </row>
    <row r="128" s="2" customFormat="1" ht="16.5" customHeight="1">
      <c r="A128" s="30"/>
      <c r="B128" s="162"/>
      <c r="C128" s="194" t="s">
        <v>166</v>
      </c>
      <c r="D128" s="195" t="s">
        <v>348</v>
      </c>
      <c r="E128" s="196" t="s">
        <v>512</v>
      </c>
      <c r="F128" s="197" t="s">
        <v>513</v>
      </c>
      <c r="G128" s="198" t="s">
        <v>224</v>
      </c>
      <c r="H128" s="199">
        <v>20</v>
      </c>
      <c r="I128" s="200">
        <v>55.700000000000003</v>
      </c>
      <c r="J128" s="200">
        <f>ROUND(I128*H128,2)</f>
        <v>1114</v>
      </c>
      <c r="K128" s="197" t="s">
        <v>156</v>
      </c>
      <c r="L128" s="201"/>
      <c r="M128" s="202" t="s">
        <v>1</v>
      </c>
      <c r="N128" s="203" t="s">
        <v>45</v>
      </c>
      <c r="O128" s="172">
        <v>0</v>
      </c>
      <c r="P128" s="172">
        <f>O128*H128</f>
        <v>0</v>
      </c>
      <c r="Q128" s="172">
        <v>9.0000000000000006E-05</v>
      </c>
      <c r="R128" s="172">
        <f>Q128*H128</f>
        <v>0.0018000000000000002</v>
      </c>
      <c r="S128" s="172">
        <v>0</v>
      </c>
      <c r="T128" s="173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4" t="s">
        <v>351</v>
      </c>
      <c r="AT128" s="174" t="s">
        <v>348</v>
      </c>
      <c r="AU128" s="174" t="s">
        <v>110</v>
      </c>
      <c r="AY128" s="17" t="s">
        <v>149</v>
      </c>
      <c r="BE128" s="175">
        <f>IF(N128="základní",J128,0)</f>
        <v>0</v>
      </c>
      <c r="BF128" s="175">
        <f>IF(N128="snížená",J128,0)</f>
        <v>1114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7" t="s">
        <v>110</v>
      </c>
      <c r="BK128" s="175">
        <f>ROUND(I128*H128,2)</f>
        <v>1114</v>
      </c>
      <c r="BL128" s="17" t="s">
        <v>210</v>
      </c>
      <c r="BM128" s="174" t="s">
        <v>514</v>
      </c>
    </row>
    <row r="129" s="13" customFormat="1">
      <c r="A129" s="13"/>
      <c r="B129" s="176"/>
      <c r="C129" s="13"/>
      <c r="D129" s="177" t="s">
        <v>159</v>
      </c>
      <c r="E129" s="178" t="s">
        <v>1</v>
      </c>
      <c r="F129" s="179" t="s">
        <v>515</v>
      </c>
      <c r="G129" s="13"/>
      <c r="H129" s="180">
        <v>20</v>
      </c>
      <c r="I129" s="13"/>
      <c r="J129" s="13"/>
      <c r="K129" s="13"/>
      <c r="L129" s="176"/>
      <c r="M129" s="181"/>
      <c r="N129" s="182"/>
      <c r="O129" s="182"/>
      <c r="P129" s="182"/>
      <c r="Q129" s="182"/>
      <c r="R129" s="182"/>
      <c r="S129" s="182"/>
      <c r="T129" s="18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78" t="s">
        <v>159</v>
      </c>
      <c r="AU129" s="178" t="s">
        <v>110</v>
      </c>
      <c r="AV129" s="13" t="s">
        <v>110</v>
      </c>
      <c r="AW129" s="13" t="s">
        <v>33</v>
      </c>
      <c r="AX129" s="13" t="s">
        <v>87</v>
      </c>
      <c r="AY129" s="178" t="s">
        <v>149</v>
      </c>
    </row>
    <row r="130" s="2" customFormat="1" ht="16.5" customHeight="1">
      <c r="A130" s="30"/>
      <c r="B130" s="162"/>
      <c r="C130" s="194" t="s">
        <v>157</v>
      </c>
      <c r="D130" s="195" t="s">
        <v>348</v>
      </c>
      <c r="E130" s="196" t="s">
        <v>516</v>
      </c>
      <c r="F130" s="197" t="s">
        <v>517</v>
      </c>
      <c r="G130" s="198" t="s">
        <v>224</v>
      </c>
      <c r="H130" s="199">
        <v>10</v>
      </c>
      <c r="I130" s="200">
        <v>149</v>
      </c>
      <c r="J130" s="200">
        <f>ROUND(I130*H130,2)</f>
        <v>1490</v>
      </c>
      <c r="K130" s="197" t="s">
        <v>156</v>
      </c>
      <c r="L130" s="201"/>
      <c r="M130" s="202" t="s">
        <v>1</v>
      </c>
      <c r="N130" s="203" t="s">
        <v>45</v>
      </c>
      <c r="O130" s="172">
        <v>0</v>
      </c>
      <c r="P130" s="172">
        <f>O130*H130</f>
        <v>0</v>
      </c>
      <c r="Q130" s="172">
        <v>0.00019000000000000001</v>
      </c>
      <c r="R130" s="172">
        <f>Q130*H130</f>
        <v>0.0019000000000000002</v>
      </c>
      <c r="S130" s="172">
        <v>0</v>
      </c>
      <c r="T130" s="173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4" t="s">
        <v>351</v>
      </c>
      <c r="AT130" s="174" t="s">
        <v>348</v>
      </c>
      <c r="AU130" s="174" t="s">
        <v>110</v>
      </c>
      <c r="AY130" s="17" t="s">
        <v>149</v>
      </c>
      <c r="BE130" s="175">
        <f>IF(N130="základní",J130,0)</f>
        <v>0</v>
      </c>
      <c r="BF130" s="175">
        <f>IF(N130="snížená",J130,0)</f>
        <v>1490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7" t="s">
        <v>110</v>
      </c>
      <c r="BK130" s="175">
        <f>ROUND(I130*H130,2)</f>
        <v>1490</v>
      </c>
      <c r="BL130" s="17" t="s">
        <v>210</v>
      </c>
      <c r="BM130" s="174" t="s">
        <v>518</v>
      </c>
    </row>
    <row r="131" s="13" customFormat="1">
      <c r="A131" s="13"/>
      <c r="B131" s="176"/>
      <c r="C131" s="13"/>
      <c r="D131" s="177" t="s">
        <v>159</v>
      </c>
      <c r="E131" s="178" t="s">
        <v>1</v>
      </c>
      <c r="F131" s="179" t="s">
        <v>519</v>
      </c>
      <c r="G131" s="13"/>
      <c r="H131" s="180">
        <v>10</v>
      </c>
      <c r="I131" s="13"/>
      <c r="J131" s="13"/>
      <c r="K131" s="13"/>
      <c r="L131" s="176"/>
      <c r="M131" s="181"/>
      <c r="N131" s="182"/>
      <c r="O131" s="182"/>
      <c r="P131" s="182"/>
      <c r="Q131" s="182"/>
      <c r="R131" s="182"/>
      <c r="S131" s="182"/>
      <c r="T131" s="18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8" t="s">
        <v>159</v>
      </c>
      <c r="AU131" s="178" t="s">
        <v>110</v>
      </c>
      <c r="AV131" s="13" t="s">
        <v>110</v>
      </c>
      <c r="AW131" s="13" t="s">
        <v>33</v>
      </c>
      <c r="AX131" s="13" t="s">
        <v>87</v>
      </c>
      <c r="AY131" s="178" t="s">
        <v>149</v>
      </c>
    </row>
    <row r="132" s="2" customFormat="1" ht="16.5" customHeight="1">
      <c r="A132" s="30"/>
      <c r="B132" s="162"/>
      <c r="C132" s="163" t="s">
        <v>175</v>
      </c>
      <c r="D132" s="164" t="s">
        <v>152</v>
      </c>
      <c r="E132" s="165" t="s">
        <v>520</v>
      </c>
      <c r="F132" s="166" t="s">
        <v>521</v>
      </c>
      <c r="G132" s="167" t="s">
        <v>224</v>
      </c>
      <c r="H132" s="168">
        <v>63</v>
      </c>
      <c r="I132" s="169">
        <v>42.399999999999999</v>
      </c>
      <c r="J132" s="169">
        <f>ROUND(I132*H132,2)</f>
        <v>2671.1999999999998</v>
      </c>
      <c r="K132" s="166" t="s">
        <v>156</v>
      </c>
      <c r="L132" s="31"/>
      <c r="M132" s="170" t="s">
        <v>1</v>
      </c>
      <c r="N132" s="171" t="s">
        <v>45</v>
      </c>
      <c r="O132" s="172">
        <v>0.090999999999999998</v>
      </c>
      <c r="P132" s="172">
        <f>O132*H132</f>
        <v>5.7329999999999997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4" t="s">
        <v>210</v>
      </c>
      <c r="AT132" s="174" t="s">
        <v>152</v>
      </c>
      <c r="AU132" s="174" t="s">
        <v>110</v>
      </c>
      <c r="AY132" s="17" t="s">
        <v>149</v>
      </c>
      <c r="BE132" s="175">
        <f>IF(N132="základní",J132,0)</f>
        <v>0</v>
      </c>
      <c r="BF132" s="175">
        <f>IF(N132="snížená",J132,0)</f>
        <v>2671.1999999999998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110</v>
      </c>
      <c r="BK132" s="175">
        <f>ROUND(I132*H132,2)</f>
        <v>2671.1999999999998</v>
      </c>
      <c r="BL132" s="17" t="s">
        <v>210</v>
      </c>
      <c r="BM132" s="174" t="s">
        <v>522</v>
      </c>
    </row>
    <row r="133" s="13" customFormat="1">
      <c r="A133" s="13"/>
      <c r="B133" s="176"/>
      <c r="C133" s="13"/>
      <c r="D133" s="177" t="s">
        <v>159</v>
      </c>
      <c r="E133" s="178" t="s">
        <v>1</v>
      </c>
      <c r="F133" s="179" t="s">
        <v>523</v>
      </c>
      <c r="G133" s="13"/>
      <c r="H133" s="180">
        <v>63</v>
      </c>
      <c r="I133" s="13"/>
      <c r="J133" s="13"/>
      <c r="K133" s="13"/>
      <c r="L133" s="176"/>
      <c r="M133" s="181"/>
      <c r="N133" s="182"/>
      <c r="O133" s="182"/>
      <c r="P133" s="182"/>
      <c r="Q133" s="182"/>
      <c r="R133" s="182"/>
      <c r="S133" s="182"/>
      <c r="T133" s="18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8" t="s">
        <v>159</v>
      </c>
      <c r="AU133" s="178" t="s">
        <v>110</v>
      </c>
      <c r="AV133" s="13" t="s">
        <v>110</v>
      </c>
      <c r="AW133" s="13" t="s">
        <v>33</v>
      </c>
      <c r="AX133" s="13" t="s">
        <v>87</v>
      </c>
      <c r="AY133" s="178" t="s">
        <v>149</v>
      </c>
    </row>
    <row r="134" s="2" customFormat="1" ht="16.5" customHeight="1">
      <c r="A134" s="30"/>
      <c r="B134" s="162"/>
      <c r="C134" s="194" t="s">
        <v>185</v>
      </c>
      <c r="D134" s="195" t="s">
        <v>348</v>
      </c>
      <c r="E134" s="196" t="s">
        <v>524</v>
      </c>
      <c r="F134" s="197" t="s">
        <v>525</v>
      </c>
      <c r="G134" s="198" t="s">
        <v>224</v>
      </c>
      <c r="H134" s="199">
        <v>26</v>
      </c>
      <c r="I134" s="200">
        <v>13</v>
      </c>
      <c r="J134" s="200">
        <f>ROUND(I134*H134,2)</f>
        <v>338</v>
      </c>
      <c r="K134" s="197" t="s">
        <v>156</v>
      </c>
      <c r="L134" s="201"/>
      <c r="M134" s="202" t="s">
        <v>1</v>
      </c>
      <c r="N134" s="203" t="s">
        <v>45</v>
      </c>
      <c r="O134" s="172">
        <v>0</v>
      </c>
      <c r="P134" s="172">
        <f>O134*H134</f>
        <v>0</v>
      </c>
      <c r="Q134" s="172">
        <v>4.0000000000000003E-05</v>
      </c>
      <c r="R134" s="172">
        <f>Q134*H134</f>
        <v>0.0010400000000000001</v>
      </c>
      <c r="S134" s="172">
        <v>0</v>
      </c>
      <c r="T134" s="173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4" t="s">
        <v>351</v>
      </c>
      <c r="AT134" s="174" t="s">
        <v>348</v>
      </c>
      <c r="AU134" s="174" t="s">
        <v>110</v>
      </c>
      <c r="AY134" s="17" t="s">
        <v>149</v>
      </c>
      <c r="BE134" s="175">
        <f>IF(N134="základní",J134,0)</f>
        <v>0</v>
      </c>
      <c r="BF134" s="175">
        <f>IF(N134="snížená",J134,0)</f>
        <v>338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110</v>
      </c>
      <c r="BK134" s="175">
        <f>ROUND(I134*H134,2)</f>
        <v>338</v>
      </c>
      <c r="BL134" s="17" t="s">
        <v>210</v>
      </c>
      <c r="BM134" s="174" t="s">
        <v>526</v>
      </c>
    </row>
    <row r="135" s="13" customFormat="1">
      <c r="A135" s="13"/>
      <c r="B135" s="176"/>
      <c r="C135" s="13"/>
      <c r="D135" s="177" t="s">
        <v>159</v>
      </c>
      <c r="E135" s="178" t="s">
        <v>1</v>
      </c>
      <c r="F135" s="179" t="s">
        <v>527</v>
      </c>
      <c r="G135" s="13"/>
      <c r="H135" s="180">
        <v>26</v>
      </c>
      <c r="I135" s="13"/>
      <c r="J135" s="13"/>
      <c r="K135" s="13"/>
      <c r="L135" s="176"/>
      <c r="M135" s="181"/>
      <c r="N135" s="182"/>
      <c r="O135" s="182"/>
      <c r="P135" s="182"/>
      <c r="Q135" s="182"/>
      <c r="R135" s="182"/>
      <c r="S135" s="182"/>
      <c r="T135" s="18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8" t="s">
        <v>159</v>
      </c>
      <c r="AU135" s="178" t="s">
        <v>110</v>
      </c>
      <c r="AV135" s="13" t="s">
        <v>110</v>
      </c>
      <c r="AW135" s="13" t="s">
        <v>33</v>
      </c>
      <c r="AX135" s="13" t="s">
        <v>87</v>
      </c>
      <c r="AY135" s="178" t="s">
        <v>149</v>
      </c>
    </row>
    <row r="136" s="2" customFormat="1" ht="16.5" customHeight="1">
      <c r="A136" s="30"/>
      <c r="B136" s="162"/>
      <c r="C136" s="194" t="s">
        <v>191</v>
      </c>
      <c r="D136" s="195" t="s">
        <v>348</v>
      </c>
      <c r="E136" s="196" t="s">
        <v>528</v>
      </c>
      <c r="F136" s="197" t="s">
        <v>529</v>
      </c>
      <c r="G136" s="198" t="s">
        <v>224</v>
      </c>
      <c r="H136" s="199">
        <v>7</v>
      </c>
      <c r="I136" s="200">
        <v>30.5</v>
      </c>
      <c r="J136" s="200">
        <f>ROUND(I136*H136,2)</f>
        <v>213.5</v>
      </c>
      <c r="K136" s="197" t="s">
        <v>156</v>
      </c>
      <c r="L136" s="201"/>
      <c r="M136" s="202" t="s">
        <v>1</v>
      </c>
      <c r="N136" s="203" t="s">
        <v>45</v>
      </c>
      <c r="O136" s="172">
        <v>0</v>
      </c>
      <c r="P136" s="172">
        <f>O136*H136</f>
        <v>0</v>
      </c>
      <c r="Q136" s="172">
        <v>5.0000000000000002E-05</v>
      </c>
      <c r="R136" s="172">
        <f>Q136*H136</f>
        <v>0.00035</v>
      </c>
      <c r="S136" s="172">
        <v>0</v>
      </c>
      <c r="T136" s="17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4" t="s">
        <v>351</v>
      </c>
      <c r="AT136" s="174" t="s">
        <v>348</v>
      </c>
      <c r="AU136" s="174" t="s">
        <v>110</v>
      </c>
      <c r="AY136" s="17" t="s">
        <v>149</v>
      </c>
      <c r="BE136" s="175">
        <f>IF(N136="základní",J136,0)</f>
        <v>0</v>
      </c>
      <c r="BF136" s="175">
        <f>IF(N136="snížená",J136,0)</f>
        <v>213.5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110</v>
      </c>
      <c r="BK136" s="175">
        <f>ROUND(I136*H136,2)</f>
        <v>213.5</v>
      </c>
      <c r="BL136" s="17" t="s">
        <v>210</v>
      </c>
      <c r="BM136" s="174" t="s">
        <v>530</v>
      </c>
    </row>
    <row r="137" s="13" customFormat="1">
      <c r="A137" s="13"/>
      <c r="B137" s="176"/>
      <c r="C137" s="13"/>
      <c r="D137" s="177" t="s">
        <v>159</v>
      </c>
      <c r="E137" s="178" t="s">
        <v>1</v>
      </c>
      <c r="F137" s="179" t="s">
        <v>531</v>
      </c>
      <c r="G137" s="13"/>
      <c r="H137" s="180">
        <v>7</v>
      </c>
      <c r="I137" s="13"/>
      <c r="J137" s="13"/>
      <c r="K137" s="13"/>
      <c r="L137" s="176"/>
      <c r="M137" s="181"/>
      <c r="N137" s="182"/>
      <c r="O137" s="182"/>
      <c r="P137" s="182"/>
      <c r="Q137" s="182"/>
      <c r="R137" s="182"/>
      <c r="S137" s="182"/>
      <c r="T137" s="1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159</v>
      </c>
      <c r="AU137" s="178" t="s">
        <v>110</v>
      </c>
      <c r="AV137" s="13" t="s">
        <v>110</v>
      </c>
      <c r="AW137" s="13" t="s">
        <v>33</v>
      </c>
      <c r="AX137" s="13" t="s">
        <v>87</v>
      </c>
      <c r="AY137" s="178" t="s">
        <v>149</v>
      </c>
    </row>
    <row r="138" s="2" customFormat="1" ht="16.5" customHeight="1">
      <c r="A138" s="30"/>
      <c r="B138" s="162"/>
      <c r="C138" s="194" t="s">
        <v>195</v>
      </c>
      <c r="D138" s="195" t="s">
        <v>348</v>
      </c>
      <c r="E138" s="196" t="s">
        <v>532</v>
      </c>
      <c r="F138" s="197" t="s">
        <v>533</v>
      </c>
      <c r="G138" s="198" t="s">
        <v>224</v>
      </c>
      <c r="H138" s="199">
        <v>30</v>
      </c>
      <c r="I138" s="200">
        <v>14.6</v>
      </c>
      <c r="J138" s="200">
        <f>ROUND(I138*H138,2)</f>
        <v>438</v>
      </c>
      <c r="K138" s="197" t="s">
        <v>156</v>
      </c>
      <c r="L138" s="201"/>
      <c r="M138" s="202" t="s">
        <v>1</v>
      </c>
      <c r="N138" s="203" t="s">
        <v>45</v>
      </c>
      <c r="O138" s="172">
        <v>0</v>
      </c>
      <c r="P138" s="172">
        <f>O138*H138</f>
        <v>0</v>
      </c>
      <c r="Q138" s="172">
        <v>3.0000000000000001E-05</v>
      </c>
      <c r="R138" s="172">
        <f>Q138*H138</f>
        <v>0.00089999999999999998</v>
      </c>
      <c r="S138" s="172">
        <v>0</v>
      </c>
      <c r="T138" s="17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4" t="s">
        <v>351</v>
      </c>
      <c r="AT138" s="174" t="s">
        <v>348</v>
      </c>
      <c r="AU138" s="174" t="s">
        <v>110</v>
      </c>
      <c r="AY138" s="17" t="s">
        <v>149</v>
      </c>
      <c r="BE138" s="175">
        <f>IF(N138="základní",J138,0)</f>
        <v>0</v>
      </c>
      <c r="BF138" s="175">
        <f>IF(N138="snížená",J138,0)</f>
        <v>438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110</v>
      </c>
      <c r="BK138" s="175">
        <f>ROUND(I138*H138,2)</f>
        <v>438</v>
      </c>
      <c r="BL138" s="17" t="s">
        <v>210</v>
      </c>
      <c r="BM138" s="174" t="s">
        <v>534</v>
      </c>
    </row>
    <row r="139" s="13" customFormat="1">
      <c r="A139" s="13"/>
      <c r="B139" s="176"/>
      <c r="C139" s="13"/>
      <c r="D139" s="177" t="s">
        <v>159</v>
      </c>
      <c r="E139" s="178" t="s">
        <v>1</v>
      </c>
      <c r="F139" s="179" t="s">
        <v>535</v>
      </c>
      <c r="G139" s="13"/>
      <c r="H139" s="180">
        <v>30</v>
      </c>
      <c r="I139" s="13"/>
      <c r="J139" s="13"/>
      <c r="K139" s="13"/>
      <c r="L139" s="176"/>
      <c r="M139" s="181"/>
      <c r="N139" s="182"/>
      <c r="O139" s="182"/>
      <c r="P139" s="182"/>
      <c r="Q139" s="182"/>
      <c r="R139" s="182"/>
      <c r="S139" s="182"/>
      <c r="T139" s="18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8" t="s">
        <v>159</v>
      </c>
      <c r="AU139" s="178" t="s">
        <v>110</v>
      </c>
      <c r="AV139" s="13" t="s">
        <v>110</v>
      </c>
      <c r="AW139" s="13" t="s">
        <v>33</v>
      </c>
      <c r="AX139" s="13" t="s">
        <v>87</v>
      </c>
      <c r="AY139" s="178" t="s">
        <v>149</v>
      </c>
    </row>
    <row r="140" s="2" customFormat="1" ht="16.5" customHeight="1">
      <c r="A140" s="30"/>
      <c r="B140" s="162"/>
      <c r="C140" s="163" t="s">
        <v>150</v>
      </c>
      <c r="D140" s="164" t="s">
        <v>152</v>
      </c>
      <c r="E140" s="165" t="s">
        <v>536</v>
      </c>
      <c r="F140" s="166" t="s">
        <v>537</v>
      </c>
      <c r="G140" s="167" t="s">
        <v>253</v>
      </c>
      <c r="H140" s="168">
        <v>100</v>
      </c>
      <c r="I140" s="169">
        <v>36.799999999999997</v>
      </c>
      <c r="J140" s="169">
        <f>ROUND(I140*H140,2)</f>
        <v>3680</v>
      </c>
      <c r="K140" s="166" t="s">
        <v>156</v>
      </c>
      <c r="L140" s="31"/>
      <c r="M140" s="170" t="s">
        <v>1</v>
      </c>
      <c r="N140" s="171" t="s">
        <v>45</v>
      </c>
      <c r="O140" s="172">
        <v>0.073999999999999996</v>
      </c>
      <c r="P140" s="172">
        <f>O140*H140</f>
        <v>7.3999999999999995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4" t="s">
        <v>210</v>
      </c>
      <c r="AT140" s="174" t="s">
        <v>152</v>
      </c>
      <c r="AU140" s="174" t="s">
        <v>110</v>
      </c>
      <c r="AY140" s="17" t="s">
        <v>149</v>
      </c>
      <c r="BE140" s="175">
        <f>IF(N140="základní",J140,0)</f>
        <v>0</v>
      </c>
      <c r="BF140" s="175">
        <f>IF(N140="snížená",J140,0)</f>
        <v>3680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7" t="s">
        <v>110</v>
      </c>
      <c r="BK140" s="175">
        <f>ROUND(I140*H140,2)</f>
        <v>3680</v>
      </c>
      <c r="BL140" s="17" t="s">
        <v>210</v>
      </c>
      <c r="BM140" s="174" t="s">
        <v>538</v>
      </c>
    </row>
    <row r="141" s="13" customFormat="1">
      <c r="A141" s="13"/>
      <c r="B141" s="176"/>
      <c r="C141" s="13"/>
      <c r="D141" s="177" t="s">
        <v>159</v>
      </c>
      <c r="E141" s="178" t="s">
        <v>1</v>
      </c>
      <c r="F141" s="179" t="s">
        <v>539</v>
      </c>
      <c r="G141" s="13"/>
      <c r="H141" s="180">
        <v>100</v>
      </c>
      <c r="I141" s="13"/>
      <c r="J141" s="13"/>
      <c r="K141" s="13"/>
      <c r="L141" s="176"/>
      <c r="M141" s="181"/>
      <c r="N141" s="182"/>
      <c r="O141" s="182"/>
      <c r="P141" s="182"/>
      <c r="Q141" s="182"/>
      <c r="R141" s="182"/>
      <c r="S141" s="182"/>
      <c r="T141" s="18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8" t="s">
        <v>159</v>
      </c>
      <c r="AU141" s="178" t="s">
        <v>110</v>
      </c>
      <c r="AV141" s="13" t="s">
        <v>110</v>
      </c>
      <c r="AW141" s="13" t="s">
        <v>33</v>
      </c>
      <c r="AX141" s="13" t="s">
        <v>87</v>
      </c>
      <c r="AY141" s="178" t="s">
        <v>149</v>
      </c>
    </row>
    <row r="142" s="2" customFormat="1" ht="16.5" customHeight="1">
      <c r="A142" s="30"/>
      <c r="B142" s="162"/>
      <c r="C142" s="194" t="s">
        <v>92</v>
      </c>
      <c r="D142" s="195" t="s">
        <v>348</v>
      </c>
      <c r="E142" s="196" t="s">
        <v>540</v>
      </c>
      <c r="F142" s="197" t="s">
        <v>541</v>
      </c>
      <c r="G142" s="198" t="s">
        <v>253</v>
      </c>
      <c r="H142" s="199">
        <v>120</v>
      </c>
      <c r="I142" s="200">
        <v>12.4</v>
      </c>
      <c r="J142" s="200">
        <f>ROUND(I142*H142,2)</f>
        <v>1488</v>
      </c>
      <c r="K142" s="197" t="s">
        <v>156</v>
      </c>
      <c r="L142" s="201"/>
      <c r="M142" s="202" t="s">
        <v>1</v>
      </c>
      <c r="N142" s="203" t="s">
        <v>45</v>
      </c>
      <c r="O142" s="172">
        <v>0</v>
      </c>
      <c r="P142" s="172">
        <f>O142*H142</f>
        <v>0</v>
      </c>
      <c r="Q142" s="172">
        <v>0.00010000000000000001</v>
      </c>
      <c r="R142" s="172">
        <f>Q142*H142</f>
        <v>0.012</v>
      </c>
      <c r="S142" s="172">
        <v>0</v>
      </c>
      <c r="T142" s="173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4" t="s">
        <v>351</v>
      </c>
      <c r="AT142" s="174" t="s">
        <v>348</v>
      </c>
      <c r="AU142" s="174" t="s">
        <v>110</v>
      </c>
      <c r="AY142" s="17" t="s">
        <v>149</v>
      </c>
      <c r="BE142" s="175">
        <f>IF(N142="základní",J142,0)</f>
        <v>0</v>
      </c>
      <c r="BF142" s="175">
        <f>IF(N142="snížená",J142,0)</f>
        <v>1488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7" t="s">
        <v>110</v>
      </c>
      <c r="BK142" s="175">
        <f>ROUND(I142*H142,2)</f>
        <v>1488</v>
      </c>
      <c r="BL142" s="17" t="s">
        <v>210</v>
      </c>
      <c r="BM142" s="174" t="s">
        <v>542</v>
      </c>
    </row>
    <row r="143" s="13" customFormat="1">
      <c r="A143" s="13"/>
      <c r="B143" s="176"/>
      <c r="C143" s="13"/>
      <c r="D143" s="177" t="s">
        <v>159</v>
      </c>
      <c r="E143" s="178" t="s">
        <v>1</v>
      </c>
      <c r="F143" s="179" t="s">
        <v>543</v>
      </c>
      <c r="G143" s="13"/>
      <c r="H143" s="180">
        <v>120</v>
      </c>
      <c r="I143" s="13"/>
      <c r="J143" s="13"/>
      <c r="K143" s="13"/>
      <c r="L143" s="176"/>
      <c r="M143" s="181"/>
      <c r="N143" s="182"/>
      <c r="O143" s="182"/>
      <c r="P143" s="182"/>
      <c r="Q143" s="182"/>
      <c r="R143" s="182"/>
      <c r="S143" s="182"/>
      <c r="T143" s="18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8" t="s">
        <v>159</v>
      </c>
      <c r="AU143" s="178" t="s">
        <v>110</v>
      </c>
      <c r="AV143" s="13" t="s">
        <v>110</v>
      </c>
      <c r="AW143" s="13" t="s">
        <v>33</v>
      </c>
      <c r="AX143" s="13" t="s">
        <v>87</v>
      </c>
      <c r="AY143" s="178" t="s">
        <v>149</v>
      </c>
    </row>
    <row r="144" s="2" customFormat="1" ht="16.5" customHeight="1">
      <c r="A144" s="30"/>
      <c r="B144" s="162"/>
      <c r="C144" s="163" t="s">
        <v>213</v>
      </c>
      <c r="D144" s="164" t="s">
        <v>152</v>
      </c>
      <c r="E144" s="165" t="s">
        <v>544</v>
      </c>
      <c r="F144" s="166" t="s">
        <v>545</v>
      </c>
      <c r="G144" s="167" t="s">
        <v>253</v>
      </c>
      <c r="H144" s="168">
        <v>120</v>
      </c>
      <c r="I144" s="169">
        <v>42.700000000000003</v>
      </c>
      <c r="J144" s="169">
        <f>ROUND(I144*H144,2)</f>
        <v>5124</v>
      </c>
      <c r="K144" s="166" t="s">
        <v>156</v>
      </c>
      <c r="L144" s="31"/>
      <c r="M144" s="170" t="s">
        <v>1</v>
      </c>
      <c r="N144" s="171" t="s">
        <v>45</v>
      </c>
      <c r="O144" s="172">
        <v>0.085999999999999993</v>
      </c>
      <c r="P144" s="172">
        <f>O144*H144</f>
        <v>10.319999999999999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74" t="s">
        <v>210</v>
      </c>
      <c r="AT144" s="174" t="s">
        <v>152</v>
      </c>
      <c r="AU144" s="174" t="s">
        <v>110</v>
      </c>
      <c r="AY144" s="17" t="s">
        <v>149</v>
      </c>
      <c r="BE144" s="175">
        <f>IF(N144="základní",J144,0)</f>
        <v>0</v>
      </c>
      <c r="BF144" s="175">
        <f>IF(N144="snížená",J144,0)</f>
        <v>5124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7" t="s">
        <v>110</v>
      </c>
      <c r="BK144" s="175">
        <f>ROUND(I144*H144,2)</f>
        <v>5124</v>
      </c>
      <c r="BL144" s="17" t="s">
        <v>210</v>
      </c>
      <c r="BM144" s="174" t="s">
        <v>546</v>
      </c>
    </row>
    <row r="145" s="13" customFormat="1">
      <c r="A145" s="13"/>
      <c r="B145" s="176"/>
      <c r="C145" s="13"/>
      <c r="D145" s="177" t="s">
        <v>159</v>
      </c>
      <c r="E145" s="178" t="s">
        <v>1</v>
      </c>
      <c r="F145" s="179" t="s">
        <v>547</v>
      </c>
      <c r="G145" s="13"/>
      <c r="H145" s="180">
        <v>120</v>
      </c>
      <c r="I145" s="13"/>
      <c r="J145" s="13"/>
      <c r="K145" s="13"/>
      <c r="L145" s="176"/>
      <c r="M145" s="181"/>
      <c r="N145" s="182"/>
      <c r="O145" s="182"/>
      <c r="P145" s="182"/>
      <c r="Q145" s="182"/>
      <c r="R145" s="182"/>
      <c r="S145" s="182"/>
      <c r="T145" s="18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8" t="s">
        <v>159</v>
      </c>
      <c r="AU145" s="178" t="s">
        <v>110</v>
      </c>
      <c r="AV145" s="13" t="s">
        <v>110</v>
      </c>
      <c r="AW145" s="13" t="s">
        <v>33</v>
      </c>
      <c r="AX145" s="13" t="s">
        <v>87</v>
      </c>
      <c r="AY145" s="178" t="s">
        <v>149</v>
      </c>
    </row>
    <row r="146" s="2" customFormat="1" ht="16.5" customHeight="1">
      <c r="A146" s="30"/>
      <c r="B146" s="162"/>
      <c r="C146" s="194" t="s">
        <v>8</v>
      </c>
      <c r="D146" s="195" t="s">
        <v>348</v>
      </c>
      <c r="E146" s="196" t="s">
        <v>548</v>
      </c>
      <c r="F146" s="197" t="s">
        <v>549</v>
      </c>
      <c r="G146" s="198" t="s">
        <v>253</v>
      </c>
      <c r="H146" s="199">
        <v>144</v>
      </c>
      <c r="I146" s="200">
        <v>27.399999999999999</v>
      </c>
      <c r="J146" s="200">
        <f>ROUND(I146*H146,2)</f>
        <v>3945.5999999999999</v>
      </c>
      <c r="K146" s="197" t="s">
        <v>156</v>
      </c>
      <c r="L146" s="201"/>
      <c r="M146" s="202" t="s">
        <v>1</v>
      </c>
      <c r="N146" s="203" t="s">
        <v>45</v>
      </c>
      <c r="O146" s="172">
        <v>0</v>
      </c>
      <c r="P146" s="172">
        <f>O146*H146</f>
        <v>0</v>
      </c>
      <c r="Q146" s="172">
        <v>0.00017000000000000001</v>
      </c>
      <c r="R146" s="172">
        <f>Q146*H146</f>
        <v>0.024480000000000002</v>
      </c>
      <c r="S146" s="172">
        <v>0</v>
      </c>
      <c r="T146" s="173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74" t="s">
        <v>351</v>
      </c>
      <c r="AT146" s="174" t="s">
        <v>348</v>
      </c>
      <c r="AU146" s="174" t="s">
        <v>110</v>
      </c>
      <c r="AY146" s="17" t="s">
        <v>149</v>
      </c>
      <c r="BE146" s="175">
        <f>IF(N146="základní",J146,0)</f>
        <v>0</v>
      </c>
      <c r="BF146" s="175">
        <f>IF(N146="snížená",J146,0)</f>
        <v>3945.5999999999999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7" t="s">
        <v>110</v>
      </c>
      <c r="BK146" s="175">
        <f>ROUND(I146*H146,2)</f>
        <v>3945.5999999999999</v>
      </c>
      <c r="BL146" s="17" t="s">
        <v>210</v>
      </c>
      <c r="BM146" s="174" t="s">
        <v>550</v>
      </c>
    </row>
    <row r="147" s="13" customFormat="1">
      <c r="A147" s="13"/>
      <c r="B147" s="176"/>
      <c r="C147" s="13"/>
      <c r="D147" s="177" t="s">
        <v>159</v>
      </c>
      <c r="E147" s="178" t="s">
        <v>1</v>
      </c>
      <c r="F147" s="179" t="s">
        <v>551</v>
      </c>
      <c r="G147" s="13"/>
      <c r="H147" s="180">
        <v>144</v>
      </c>
      <c r="I147" s="13"/>
      <c r="J147" s="13"/>
      <c r="K147" s="13"/>
      <c r="L147" s="176"/>
      <c r="M147" s="181"/>
      <c r="N147" s="182"/>
      <c r="O147" s="182"/>
      <c r="P147" s="182"/>
      <c r="Q147" s="182"/>
      <c r="R147" s="182"/>
      <c r="S147" s="182"/>
      <c r="T147" s="18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8" t="s">
        <v>159</v>
      </c>
      <c r="AU147" s="178" t="s">
        <v>110</v>
      </c>
      <c r="AV147" s="13" t="s">
        <v>110</v>
      </c>
      <c r="AW147" s="13" t="s">
        <v>33</v>
      </c>
      <c r="AX147" s="13" t="s">
        <v>87</v>
      </c>
      <c r="AY147" s="178" t="s">
        <v>149</v>
      </c>
    </row>
    <row r="148" s="2" customFormat="1" ht="21.75" customHeight="1">
      <c r="A148" s="30"/>
      <c r="B148" s="162"/>
      <c r="C148" s="163" t="s">
        <v>95</v>
      </c>
      <c r="D148" s="164" t="s">
        <v>152</v>
      </c>
      <c r="E148" s="165" t="s">
        <v>552</v>
      </c>
      <c r="F148" s="166" t="s">
        <v>553</v>
      </c>
      <c r="G148" s="167" t="s">
        <v>224</v>
      </c>
      <c r="H148" s="168">
        <v>1</v>
      </c>
      <c r="I148" s="169">
        <v>75000</v>
      </c>
      <c r="J148" s="169">
        <f>ROUND(I148*H148,2)</f>
        <v>75000</v>
      </c>
      <c r="K148" s="166" t="s">
        <v>216</v>
      </c>
      <c r="L148" s="31"/>
      <c r="M148" s="170" t="s">
        <v>1</v>
      </c>
      <c r="N148" s="171" t="s">
        <v>45</v>
      </c>
      <c r="O148" s="172">
        <v>0.50600000000000001</v>
      </c>
      <c r="P148" s="172">
        <f>O148*H148</f>
        <v>0.50600000000000001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74" t="s">
        <v>210</v>
      </c>
      <c r="AT148" s="174" t="s">
        <v>152</v>
      </c>
      <c r="AU148" s="174" t="s">
        <v>110</v>
      </c>
      <c r="AY148" s="17" t="s">
        <v>149</v>
      </c>
      <c r="BE148" s="175">
        <f>IF(N148="základní",J148,0)</f>
        <v>0</v>
      </c>
      <c r="BF148" s="175">
        <f>IF(N148="snížená",J148,0)</f>
        <v>75000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110</v>
      </c>
      <c r="BK148" s="175">
        <f>ROUND(I148*H148,2)</f>
        <v>75000</v>
      </c>
      <c r="BL148" s="17" t="s">
        <v>210</v>
      </c>
      <c r="BM148" s="174" t="s">
        <v>554</v>
      </c>
    </row>
    <row r="149" s="13" customFormat="1">
      <c r="A149" s="13"/>
      <c r="B149" s="176"/>
      <c r="C149" s="13"/>
      <c r="D149" s="177" t="s">
        <v>159</v>
      </c>
      <c r="E149" s="178" t="s">
        <v>1</v>
      </c>
      <c r="F149" s="179" t="s">
        <v>87</v>
      </c>
      <c r="G149" s="13"/>
      <c r="H149" s="180">
        <v>1</v>
      </c>
      <c r="I149" s="13"/>
      <c r="J149" s="13"/>
      <c r="K149" s="13"/>
      <c r="L149" s="176"/>
      <c r="M149" s="181"/>
      <c r="N149" s="182"/>
      <c r="O149" s="182"/>
      <c r="P149" s="182"/>
      <c r="Q149" s="182"/>
      <c r="R149" s="182"/>
      <c r="S149" s="182"/>
      <c r="T149" s="18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8" t="s">
        <v>159</v>
      </c>
      <c r="AU149" s="178" t="s">
        <v>110</v>
      </c>
      <c r="AV149" s="13" t="s">
        <v>110</v>
      </c>
      <c r="AW149" s="13" t="s">
        <v>33</v>
      </c>
      <c r="AX149" s="13" t="s">
        <v>87</v>
      </c>
      <c r="AY149" s="178" t="s">
        <v>149</v>
      </c>
    </row>
    <row r="150" s="2" customFormat="1" ht="16.5" customHeight="1">
      <c r="A150" s="30"/>
      <c r="B150" s="162"/>
      <c r="C150" s="163" t="s">
        <v>229</v>
      </c>
      <c r="D150" s="164" t="s">
        <v>152</v>
      </c>
      <c r="E150" s="165" t="s">
        <v>555</v>
      </c>
      <c r="F150" s="166" t="s">
        <v>556</v>
      </c>
      <c r="G150" s="167" t="s">
        <v>224</v>
      </c>
      <c r="H150" s="168">
        <v>5</v>
      </c>
      <c r="I150" s="169">
        <v>143</v>
      </c>
      <c r="J150" s="169">
        <f>ROUND(I150*H150,2)</f>
        <v>715</v>
      </c>
      <c r="K150" s="166" t="s">
        <v>156</v>
      </c>
      <c r="L150" s="31"/>
      <c r="M150" s="170" t="s">
        <v>1</v>
      </c>
      <c r="N150" s="171" t="s">
        <v>45</v>
      </c>
      <c r="O150" s="172">
        <v>0.30599999999999999</v>
      </c>
      <c r="P150" s="172">
        <f>O150*H150</f>
        <v>1.53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74" t="s">
        <v>210</v>
      </c>
      <c r="AT150" s="174" t="s">
        <v>152</v>
      </c>
      <c r="AU150" s="174" t="s">
        <v>110</v>
      </c>
      <c r="AY150" s="17" t="s">
        <v>149</v>
      </c>
      <c r="BE150" s="175">
        <f>IF(N150="základní",J150,0)</f>
        <v>0</v>
      </c>
      <c r="BF150" s="175">
        <f>IF(N150="snížená",J150,0)</f>
        <v>715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7" t="s">
        <v>110</v>
      </c>
      <c r="BK150" s="175">
        <f>ROUND(I150*H150,2)</f>
        <v>715</v>
      </c>
      <c r="BL150" s="17" t="s">
        <v>210</v>
      </c>
      <c r="BM150" s="174" t="s">
        <v>557</v>
      </c>
    </row>
    <row r="151" s="13" customFormat="1">
      <c r="A151" s="13"/>
      <c r="B151" s="176"/>
      <c r="C151" s="13"/>
      <c r="D151" s="177" t="s">
        <v>159</v>
      </c>
      <c r="E151" s="178" t="s">
        <v>1</v>
      </c>
      <c r="F151" s="179" t="s">
        <v>175</v>
      </c>
      <c r="G151" s="13"/>
      <c r="H151" s="180">
        <v>5</v>
      </c>
      <c r="I151" s="13"/>
      <c r="J151" s="13"/>
      <c r="K151" s="13"/>
      <c r="L151" s="176"/>
      <c r="M151" s="181"/>
      <c r="N151" s="182"/>
      <c r="O151" s="182"/>
      <c r="P151" s="182"/>
      <c r="Q151" s="182"/>
      <c r="R151" s="182"/>
      <c r="S151" s="182"/>
      <c r="T151" s="18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8" t="s">
        <v>159</v>
      </c>
      <c r="AU151" s="178" t="s">
        <v>110</v>
      </c>
      <c r="AV151" s="13" t="s">
        <v>110</v>
      </c>
      <c r="AW151" s="13" t="s">
        <v>33</v>
      </c>
      <c r="AX151" s="13" t="s">
        <v>87</v>
      </c>
      <c r="AY151" s="178" t="s">
        <v>149</v>
      </c>
    </row>
    <row r="152" s="2" customFormat="1" ht="16.5" customHeight="1">
      <c r="A152" s="30"/>
      <c r="B152" s="162"/>
      <c r="C152" s="194" t="s">
        <v>234</v>
      </c>
      <c r="D152" s="195" t="s">
        <v>348</v>
      </c>
      <c r="E152" s="196" t="s">
        <v>558</v>
      </c>
      <c r="F152" s="197" t="s">
        <v>559</v>
      </c>
      <c r="G152" s="198" t="s">
        <v>224</v>
      </c>
      <c r="H152" s="199">
        <v>5</v>
      </c>
      <c r="I152" s="200">
        <v>75.5</v>
      </c>
      <c r="J152" s="200">
        <f>ROUND(I152*H152,2)</f>
        <v>377.5</v>
      </c>
      <c r="K152" s="197" t="s">
        <v>156</v>
      </c>
      <c r="L152" s="201"/>
      <c r="M152" s="202" t="s">
        <v>1</v>
      </c>
      <c r="N152" s="203" t="s">
        <v>45</v>
      </c>
      <c r="O152" s="172">
        <v>0</v>
      </c>
      <c r="P152" s="172">
        <f>O152*H152</f>
        <v>0</v>
      </c>
      <c r="Q152" s="172">
        <v>4.0000000000000003E-05</v>
      </c>
      <c r="R152" s="172">
        <f>Q152*H152</f>
        <v>0.00020000000000000001</v>
      </c>
      <c r="S152" s="172">
        <v>0</v>
      </c>
      <c r="T152" s="173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74" t="s">
        <v>351</v>
      </c>
      <c r="AT152" s="174" t="s">
        <v>348</v>
      </c>
      <c r="AU152" s="174" t="s">
        <v>110</v>
      </c>
      <c r="AY152" s="17" t="s">
        <v>149</v>
      </c>
      <c r="BE152" s="175">
        <f>IF(N152="základní",J152,0)</f>
        <v>0</v>
      </c>
      <c r="BF152" s="175">
        <f>IF(N152="snížená",J152,0)</f>
        <v>377.5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7" t="s">
        <v>110</v>
      </c>
      <c r="BK152" s="175">
        <f>ROUND(I152*H152,2)</f>
        <v>377.5</v>
      </c>
      <c r="BL152" s="17" t="s">
        <v>210</v>
      </c>
      <c r="BM152" s="174" t="s">
        <v>560</v>
      </c>
    </row>
    <row r="153" s="13" customFormat="1">
      <c r="A153" s="13"/>
      <c r="B153" s="176"/>
      <c r="C153" s="13"/>
      <c r="D153" s="177" t="s">
        <v>159</v>
      </c>
      <c r="E153" s="178" t="s">
        <v>1</v>
      </c>
      <c r="F153" s="179" t="s">
        <v>175</v>
      </c>
      <c r="G153" s="13"/>
      <c r="H153" s="180">
        <v>5</v>
      </c>
      <c r="I153" s="13"/>
      <c r="J153" s="13"/>
      <c r="K153" s="13"/>
      <c r="L153" s="176"/>
      <c r="M153" s="181"/>
      <c r="N153" s="182"/>
      <c r="O153" s="182"/>
      <c r="P153" s="182"/>
      <c r="Q153" s="182"/>
      <c r="R153" s="182"/>
      <c r="S153" s="182"/>
      <c r="T153" s="18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78" t="s">
        <v>159</v>
      </c>
      <c r="AU153" s="178" t="s">
        <v>110</v>
      </c>
      <c r="AV153" s="13" t="s">
        <v>110</v>
      </c>
      <c r="AW153" s="13" t="s">
        <v>33</v>
      </c>
      <c r="AX153" s="13" t="s">
        <v>87</v>
      </c>
      <c r="AY153" s="178" t="s">
        <v>149</v>
      </c>
    </row>
    <row r="154" s="2" customFormat="1" ht="16.5" customHeight="1">
      <c r="A154" s="30"/>
      <c r="B154" s="162"/>
      <c r="C154" s="163" t="s">
        <v>210</v>
      </c>
      <c r="D154" s="164" t="s">
        <v>152</v>
      </c>
      <c r="E154" s="165" t="s">
        <v>561</v>
      </c>
      <c r="F154" s="166" t="s">
        <v>562</v>
      </c>
      <c r="G154" s="167" t="s">
        <v>224</v>
      </c>
      <c r="H154" s="168">
        <v>20</v>
      </c>
      <c r="I154" s="169">
        <v>152</v>
      </c>
      <c r="J154" s="169">
        <f>ROUND(I154*H154,2)</f>
        <v>3040</v>
      </c>
      <c r="K154" s="166" t="s">
        <v>156</v>
      </c>
      <c r="L154" s="31"/>
      <c r="M154" s="170" t="s">
        <v>1</v>
      </c>
      <c r="N154" s="171" t="s">
        <v>45</v>
      </c>
      <c r="O154" s="172">
        <v>0.32700000000000001</v>
      </c>
      <c r="P154" s="172">
        <f>O154*H154</f>
        <v>6.54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74" t="s">
        <v>210</v>
      </c>
      <c r="AT154" s="174" t="s">
        <v>152</v>
      </c>
      <c r="AU154" s="174" t="s">
        <v>110</v>
      </c>
      <c r="AY154" s="17" t="s">
        <v>149</v>
      </c>
      <c r="BE154" s="175">
        <f>IF(N154="základní",J154,0)</f>
        <v>0</v>
      </c>
      <c r="BF154" s="175">
        <f>IF(N154="snížená",J154,0)</f>
        <v>3040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7" t="s">
        <v>110</v>
      </c>
      <c r="BK154" s="175">
        <f>ROUND(I154*H154,2)</f>
        <v>3040</v>
      </c>
      <c r="BL154" s="17" t="s">
        <v>210</v>
      </c>
      <c r="BM154" s="174" t="s">
        <v>563</v>
      </c>
    </row>
    <row r="155" s="13" customFormat="1">
      <c r="A155" s="13"/>
      <c r="B155" s="176"/>
      <c r="C155" s="13"/>
      <c r="D155" s="177" t="s">
        <v>159</v>
      </c>
      <c r="E155" s="178" t="s">
        <v>1</v>
      </c>
      <c r="F155" s="179" t="s">
        <v>564</v>
      </c>
      <c r="G155" s="13"/>
      <c r="H155" s="180">
        <v>20</v>
      </c>
      <c r="I155" s="13"/>
      <c r="J155" s="13"/>
      <c r="K155" s="13"/>
      <c r="L155" s="176"/>
      <c r="M155" s="181"/>
      <c r="N155" s="182"/>
      <c r="O155" s="182"/>
      <c r="P155" s="182"/>
      <c r="Q155" s="182"/>
      <c r="R155" s="182"/>
      <c r="S155" s="182"/>
      <c r="T155" s="18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78" t="s">
        <v>159</v>
      </c>
      <c r="AU155" s="178" t="s">
        <v>110</v>
      </c>
      <c r="AV155" s="13" t="s">
        <v>110</v>
      </c>
      <c r="AW155" s="13" t="s">
        <v>33</v>
      </c>
      <c r="AX155" s="13" t="s">
        <v>87</v>
      </c>
      <c r="AY155" s="178" t="s">
        <v>149</v>
      </c>
    </row>
    <row r="156" s="2" customFormat="1" ht="16.5" customHeight="1">
      <c r="A156" s="30"/>
      <c r="B156" s="162"/>
      <c r="C156" s="194" t="s">
        <v>98</v>
      </c>
      <c r="D156" s="195" t="s">
        <v>348</v>
      </c>
      <c r="E156" s="196" t="s">
        <v>565</v>
      </c>
      <c r="F156" s="197" t="s">
        <v>566</v>
      </c>
      <c r="G156" s="198" t="s">
        <v>224</v>
      </c>
      <c r="H156" s="199">
        <v>18</v>
      </c>
      <c r="I156" s="200">
        <v>138</v>
      </c>
      <c r="J156" s="200">
        <f>ROUND(I156*H156,2)</f>
        <v>2484</v>
      </c>
      <c r="K156" s="197" t="s">
        <v>156</v>
      </c>
      <c r="L156" s="201"/>
      <c r="M156" s="202" t="s">
        <v>1</v>
      </c>
      <c r="N156" s="203" t="s">
        <v>45</v>
      </c>
      <c r="O156" s="172">
        <v>0</v>
      </c>
      <c r="P156" s="172">
        <f>O156*H156</f>
        <v>0</v>
      </c>
      <c r="Q156" s="172">
        <v>6.0000000000000002E-05</v>
      </c>
      <c r="R156" s="172">
        <f>Q156*H156</f>
        <v>0.00108</v>
      </c>
      <c r="S156" s="172">
        <v>0</v>
      </c>
      <c r="T156" s="173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74" t="s">
        <v>351</v>
      </c>
      <c r="AT156" s="174" t="s">
        <v>348</v>
      </c>
      <c r="AU156" s="174" t="s">
        <v>110</v>
      </c>
      <c r="AY156" s="17" t="s">
        <v>149</v>
      </c>
      <c r="BE156" s="175">
        <f>IF(N156="základní",J156,0)</f>
        <v>0</v>
      </c>
      <c r="BF156" s="175">
        <f>IF(N156="snížená",J156,0)</f>
        <v>2484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7" t="s">
        <v>110</v>
      </c>
      <c r="BK156" s="175">
        <f>ROUND(I156*H156,2)</f>
        <v>2484</v>
      </c>
      <c r="BL156" s="17" t="s">
        <v>210</v>
      </c>
      <c r="BM156" s="174" t="s">
        <v>567</v>
      </c>
    </row>
    <row r="157" s="13" customFormat="1">
      <c r="A157" s="13"/>
      <c r="B157" s="176"/>
      <c r="C157" s="13"/>
      <c r="D157" s="177" t="s">
        <v>159</v>
      </c>
      <c r="E157" s="178" t="s">
        <v>1</v>
      </c>
      <c r="F157" s="179" t="s">
        <v>568</v>
      </c>
      <c r="G157" s="13"/>
      <c r="H157" s="180">
        <v>18</v>
      </c>
      <c r="I157" s="13"/>
      <c r="J157" s="13"/>
      <c r="K157" s="13"/>
      <c r="L157" s="176"/>
      <c r="M157" s="181"/>
      <c r="N157" s="182"/>
      <c r="O157" s="182"/>
      <c r="P157" s="182"/>
      <c r="Q157" s="182"/>
      <c r="R157" s="182"/>
      <c r="S157" s="182"/>
      <c r="T157" s="18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8" t="s">
        <v>159</v>
      </c>
      <c r="AU157" s="178" t="s">
        <v>110</v>
      </c>
      <c r="AV157" s="13" t="s">
        <v>110</v>
      </c>
      <c r="AW157" s="13" t="s">
        <v>33</v>
      </c>
      <c r="AX157" s="13" t="s">
        <v>87</v>
      </c>
      <c r="AY157" s="178" t="s">
        <v>149</v>
      </c>
    </row>
    <row r="158" s="2" customFormat="1" ht="16.5" customHeight="1">
      <c r="A158" s="30"/>
      <c r="B158" s="162"/>
      <c r="C158" s="194" t="s">
        <v>250</v>
      </c>
      <c r="D158" s="195" t="s">
        <v>348</v>
      </c>
      <c r="E158" s="196" t="s">
        <v>569</v>
      </c>
      <c r="F158" s="197" t="s">
        <v>570</v>
      </c>
      <c r="G158" s="198" t="s">
        <v>224</v>
      </c>
      <c r="H158" s="199">
        <v>2</v>
      </c>
      <c r="I158" s="200">
        <v>238</v>
      </c>
      <c r="J158" s="200">
        <f>ROUND(I158*H158,2)</f>
        <v>476</v>
      </c>
      <c r="K158" s="197" t="s">
        <v>216</v>
      </c>
      <c r="L158" s="201"/>
      <c r="M158" s="202" t="s">
        <v>1</v>
      </c>
      <c r="N158" s="203" t="s">
        <v>45</v>
      </c>
      <c r="O158" s="172">
        <v>0</v>
      </c>
      <c r="P158" s="172">
        <f>O158*H158</f>
        <v>0</v>
      </c>
      <c r="Q158" s="172">
        <v>6.0000000000000002E-05</v>
      </c>
      <c r="R158" s="172">
        <f>Q158*H158</f>
        <v>0.00012</v>
      </c>
      <c r="S158" s="172">
        <v>0</v>
      </c>
      <c r="T158" s="173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74" t="s">
        <v>351</v>
      </c>
      <c r="AT158" s="174" t="s">
        <v>348</v>
      </c>
      <c r="AU158" s="174" t="s">
        <v>110</v>
      </c>
      <c r="AY158" s="17" t="s">
        <v>149</v>
      </c>
      <c r="BE158" s="175">
        <f>IF(N158="základní",J158,0)</f>
        <v>0</v>
      </c>
      <c r="BF158" s="175">
        <f>IF(N158="snížená",J158,0)</f>
        <v>476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7" t="s">
        <v>110</v>
      </c>
      <c r="BK158" s="175">
        <f>ROUND(I158*H158,2)</f>
        <v>476</v>
      </c>
      <c r="BL158" s="17" t="s">
        <v>210</v>
      </c>
      <c r="BM158" s="174" t="s">
        <v>571</v>
      </c>
    </row>
    <row r="159" s="13" customFormat="1">
      <c r="A159" s="13"/>
      <c r="B159" s="176"/>
      <c r="C159" s="13"/>
      <c r="D159" s="177" t="s">
        <v>159</v>
      </c>
      <c r="E159" s="178" t="s">
        <v>1</v>
      </c>
      <c r="F159" s="179" t="s">
        <v>572</v>
      </c>
      <c r="G159" s="13"/>
      <c r="H159" s="180">
        <v>2</v>
      </c>
      <c r="I159" s="13"/>
      <c r="J159" s="13"/>
      <c r="K159" s="13"/>
      <c r="L159" s="176"/>
      <c r="M159" s="181"/>
      <c r="N159" s="182"/>
      <c r="O159" s="182"/>
      <c r="P159" s="182"/>
      <c r="Q159" s="182"/>
      <c r="R159" s="182"/>
      <c r="S159" s="182"/>
      <c r="T159" s="18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8" t="s">
        <v>159</v>
      </c>
      <c r="AU159" s="178" t="s">
        <v>110</v>
      </c>
      <c r="AV159" s="13" t="s">
        <v>110</v>
      </c>
      <c r="AW159" s="13" t="s">
        <v>33</v>
      </c>
      <c r="AX159" s="13" t="s">
        <v>87</v>
      </c>
      <c r="AY159" s="178" t="s">
        <v>149</v>
      </c>
    </row>
    <row r="160" s="2" customFormat="1" ht="16.5" customHeight="1">
      <c r="A160" s="30"/>
      <c r="B160" s="162"/>
      <c r="C160" s="163" t="s">
        <v>101</v>
      </c>
      <c r="D160" s="164" t="s">
        <v>152</v>
      </c>
      <c r="E160" s="165" t="s">
        <v>573</v>
      </c>
      <c r="F160" s="166" t="s">
        <v>574</v>
      </c>
      <c r="G160" s="167" t="s">
        <v>224</v>
      </c>
      <c r="H160" s="168">
        <v>1</v>
      </c>
      <c r="I160" s="169">
        <v>187</v>
      </c>
      <c r="J160" s="169">
        <f>ROUND(I160*H160,2)</f>
        <v>187</v>
      </c>
      <c r="K160" s="166" t="s">
        <v>156</v>
      </c>
      <c r="L160" s="31"/>
      <c r="M160" s="170" t="s">
        <v>1</v>
      </c>
      <c r="N160" s="171" t="s">
        <v>45</v>
      </c>
      <c r="O160" s="172">
        <v>0.40100000000000002</v>
      </c>
      <c r="P160" s="172">
        <f>O160*H160</f>
        <v>0.40100000000000002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74" t="s">
        <v>210</v>
      </c>
      <c r="AT160" s="174" t="s">
        <v>152</v>
      </c>
      <c r="AU160" s="174" t="s">
        <v>110</v>
      </c>
      <c r="AY160" s="17" t="s">
        <v>149</v>
      </c>
      <c r="BE160" s="175">
        <f>IF(N160="základní",J160,0)</f>
        <v>0</v>
      </c>
      <c r="BF160" s="175">
        <f>IF(N160="snížená",J160,0)</f>
        <v>187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7" t="s">
        <v>110</v>
      </c>
      <c r="BK160" s="175">
        <f>ROUND(I160*H160,2)</f>
        <v>187</v>
      </c>
      <c r="BL160" s="17" t="s">
        <v>210</v>
      </c>
      <c r="BM160" s="174" t="s">
        <v>575</v>
      </c>
    </row>
    <row r="161" s="13" customFormat="1">
      <c r="A161" s="13"/>
      <c r="B161" s="176"/>
      <c r="C161" s="13"/>
      <c r="D161" s="177" t="s">
        <v>159</v>
      </c>
      <c r="E161" s="178" t="s">
        <v>1</v>
      </c>
      <c r="F161" s="179" t="s">
        <v>87</v>
      </c>
      <c r="G161" s="13"/>
      <c r="H161" s="180">
        <v>1</v>
      </c>
      <c r="I161" s="13"/>
      <c r="J161" s="13"/>
      <c r="K161" s="13"/>
      <c r="L161" s="176"/>
      <c r="M161" s="181"/>
      <c r="N161" s="182"/>
      <c r="O161" s="182"/>
      <c r="P161" s="182"/>
      <c r="Q161" s="182"/>
      <c r="R161" s="182"/>
      <c r="S161" s="182"/>
      <c r="T161" s="18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8" t="s">
        <v>159</v>
      </c>
      <c r="AU161" s="178" t="s">
        <v>110</v>
      </c>
      <c r="AV161" s="13" t="s">
        <v>110</v>
      </c>
      <c r="AW161" s="13" t="s">
        <v>33</v>
      </c>
      <c r="AX161" s="13" t="s">
        <v>87</v>
      </c>
      <c r="AY161" s="178" t="s">
        <v>149</v>
      </c>
    </row>
    <row r="162" s="2" customFormat="1" ht="16.5" customHeight="1">
      <c r="A162" s="30"/>
      <c r="B162" s="162"/>
      <c r="C162" s="194" t="s">
        <v>262</v>
      </c>
      <c r="D162" s="195" t="s">
        <v>348</v>
      </c>
      <c r="E162" s="196" t="s">
        <v>576</v>
      </c>
      <c r="F162" s="197" t="s">
        <v>577</v>
      </c>
      <c r="G162" s="198" t="s">
        <v>224</v>
      </c>
      <c r="H162" s="199">
        <v>1</v>
      </c>
      <c r="I162" s="200">
        <v>729.36000000000001</v>
      </c>
      <c r="J162" s="200">
        <f>ROUND(I162*H162,2)</f>
        <v>729.36000000000001</v>
      </c>
      <c r="K162" s="197" t="s">
        <v>216</v>
      </c>
      <c r="L162" s="201"/>
      <c r="M162" s="202" t="s">
        <v>1</v>
      </c>
      <c r="N162" s="203" t="s">
        <v>45</v>
      </c>
      <c r="O162" s="172">
        <v>0</v>
      </c>
      <c r="P162" s="172">
        <f>O162*H162</f>
        <v>0</v>
      </c>
      <c r="Q162" s="172">
        <v>0.00038999999999999999</v>
      </c>
      <c r="R162" s="172">
        <f>Q162*H162</f>
        <v>0.00038999999999999999</v>
      </c>
      <c r="S162" s="172">
        <v>0</v>
      </c>
      <c r="T162" s="173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74" t="s">
        <v>351</v>
      </c>
      <c r="AT162" s="174" t="s">
        <v>348</v>
      </c>
      <c r="AU162" s="174" t="s">
        <v>110</v>
      </c>
      <c r="AY162" s="17" t="s">
        <v>149</v>
      </c>
      <c r="BE162" s="175">
        <f>IF(N162="základní",J162,0)</f>
        <v>0</v>
      </c>
      <c r="BF162" s="175">
        <f>IF(N162="snížená",J162,0)</f>
        <v>729.36000000000001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7" t="s">
        <v>110</v>
      </c>
      <c r="BK162" s="175">
        <f>ROUND(I162*H162,2)</f>
        <v>729.36000000000001</v>
      </c>
      <c r="BL162" s="17" t="s">
        <v>210</v>
      </c>
      <c r="BM162" s="174" t="s">
        <v>578</v>
      </c>
    </row>
    <row r="163" s="13" customFormat="1">
      <c r="A163" s="13"/>
      <c r="B163" s="176"/>
      <c r="C163" s="13"/>
      <c r="D163" s="177" t="s">
        <v>159</v>
      </c>
      <c r="E163" s="178" t="s">
        <v>1</v>
      </c>
      <c r="F163" s="179" t="s">
        <v>87</v>
      </c>
      <c r="G163" s="13"/>
      <c r="H163" s="180">
        <v>1</v>
      </c>
      <c r="I163" s="13"/>
      <c r="J163" s="13"/>
      <c r="K163" s="13"/>
      <c r="L163" s="176"/>
      <c r="M163" s="181"/>
      <c r="N163" s="182"/>
      <c r="O163" s="182"/>
      <c r="P163" s="182"/>
      <c r="Q163" s="182"/>
      <c r="R163" s="182"/>
      <c r="S163" s="182"/>
      <c r="T163" s="18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8" t="s">
        <v>159</v>
      </c>
      <c r="AU163" s="178" t="s">
        <v>110</v>
      </c>
      <c r="AV163" s="13" t="s">
        <v>110</v>
      </c>
      <c r="AW163" s="13" t="s">
        <v>33</v>
      </c>
      <c r="AX163" s="13" t="s">
        <v>87</v>
      </c>
      <c r="AY163" s="178" t="s">
        <v>149</v>
      </c>
    </row>
    <row r="164" s="2" customFormat="1" ht="16.5" customHeight="1">
      <c r="A164" s="30"/>
      <c r="B164" s="162"/>
      <c r="C164" s="163" t="s">
        <v>7</v>
      </c>
      <c r="D164" s="164" t="s">
        <v>152</v>
      </c>
      <c r="E164" s="165" t="s">
        <v>579</v>
      </c>
      <c r="F164" s="166" t="s">
        <v>580</v>
      </c>
      <c r="G164" s="167" t="s">
        <v>224</v>
      </c>
      <c r="H164" s="168">
        <v>7</v>
      </c>
      <c r="I164" s="169">
        <v>108</v>
      </c>
      <c r="J164" s="169">
        <f>ROUND(I164*H164,2)</f>
        <v>756</v>
      </c>
      <c r="K164" s="166" t="s">
        <v>156</v>
      </c>
      <c r="L164" s="31"/>
      <c r="M164" s="170" t="s">
        <v>1</v>
      </c>
      <c r="N164" s="171" t="s">
        <v>45</v>
      </c>
      <c r="O164" s="172">
        <v>0.23200000000000001</v>
      </c>
      <c r="P164" s="172">
        <f>O164*H164</f>
        <v>1.6240000000000001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74" t="s">
        <v>210</v>
      </c>
      <c r="AT164" s="174" t="s">
        <v>152</v>
      </c>
      <c r="AU164" s="174" t="s">
        <v>110</v>
      </c>
      <c r="AY164" s="17" t="s">
        <v>149</v>
      </c>
      <c r="BE164" s="175">
        <f>IF(N164="základní",J164,0)</f>
        <v>0</v>
      </c>
      <c r="BF164" s="175">
        <f>IF(N164="snížená",J164,0)</f>
        <v>756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7" t="s">
        <v>110</v>
      </c>
      <c r="BK164" s="175">
        <f>ROUND(I164*H164,2)</f>
        <v>756</v>
      </c>
      <c r="BL164" s="17" t="s">
        <v>210</v>
      </c>
      <c r="BM164" s="174" t="s">
        <v>581</v>
      </c>
    </row>
    <row r="165" s="13" customFormat="1">
      <c r="A165" s="13"/>
      <c r="B165" s="176"/>
      <c r="C165" s="13"/>
      <c r="D165" s="177" t="s">
        <v>159</v>
      </c>
      <c r="E165" s="178" t="s">
        <v>1</v>
      </c>
      <c r="F165" s="179" t="s">
        <v>191</v>
      </c>
      <c r="G165" s="13"/>
      <c r="H165" s="180">
        <v>7</v>
      </c>
      <c r="I165" s="13"/>
      <c r="J165" s="13"/>
      <c r="K165" s="13"/>
      <c r="L165" s="176"/>
      <c r="M165" s="181"/>
      <c r="N165" s="182"/>
      <c r="O165" s="182"/>
      <c r="P165" s="182"/>
      <c r="Q165" s="182"/>
      <c r="R165" s="182"/>
      <c r="S165" s="182"/>
      <c r="T165" s="18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78" t="s">
        <v>159</v>
      </c>
      <c r="AU165" s="178" t="s">
        <v>110</v>
      </c>
      <c r="AV165" s="13" t="s">
        <v>110</v>
      </c>
      <c r="AW165" s="13" t="s">
        <v>33</v>
      </c>
      <c r="AX165" s="13" t="s">
        <v>87</v>
      </c>
      <c r="AY165" s="178" t="s">
        <v>149</v>
      </c>
    </row>
    <row r="166" s="2" customFormat="1" ht="16.5" customHeight="1">
      <c r="A166" s="30"/>
      <c r="B166" s="162"/>
      <c r="C166" s="194" t="s">
        <v>275</v>
      </c>
      <c r="D166" s="195" t="s">
        <v>348</v>
      </c>
      <c r="E166" s="196" t="s">
        <v>582</v>
      </c>
      <c r="F166" s="197" t="s">
        <v>583</v>
      </c>
      <c r="G166" s="198" t="s">
        <v>224</v>
      </c>
      <c r="H166" s="199">
        <v>7</v>
      </c>
      <c r="I166" s="200">
        <v>81.599999999999994</v>
      </c>
      <c r="J166" s="200">
        <f>ROUND(I166*H166,2)</f>
        <v>571.20000000000005</v>
      </c>
      <c r="K166" s="197" t="s">
        <v>156</v>
      </c>
      <c r="L166" s="201"/>
      <c r="M166" s="202" t="s">
        <v>1</v>
      </c>
      <c r="N166" s="203" t="s">
        <v>45</v>
      </c>
      <c r="O166" s="172">
        <v>0</v>
      </c>
      <c r="P166" s="172">
        <f>O166*H166</f>
        <v>0</v>
      </c>
      <c r="Q166" s="172">
        <v>6.9999999999999994E-05</v>
      </c>
      <c r="R166" s="172">
        <f>Q166*H166</f>
        <v>0.00048999999999999998</v>
      </c>
      <c r="S166" s="172">
        <v>0</v>
      </c>
      <c r="T166" s="173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74" t="s">
        <v>351</v>
      </c>
      <c r="AT166" s="174" t="s">
        <v>348</v>
      </c>
      <c r="AU166" s="174" t="s">
        <v>110</v>
      </c>
      <c r="AY166" s="17" t="s">
        <v>149</v>
      </c>
      <c r="BE166" s="175">
        <f>IF(N166="základní",J166,0)</f>
        <v>0</v>
      </c>
      <c r="BF166" s="175">
        <f>IF(N166="snížená",J166,0)</f>
        <v>571.20000000000005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7" t="s">
        <v>110</v>
      </c>
      <c r="BK166" s="175">
        <f>ROUND(I166*H166,2)</f>
        <v>571.20000000000005</v>
      </c>
      <c r="BL166" s="17" t="s">
        <v>210</v>
      </c>
      <c r="BM166" s="174" t="s">
        <v>584</v>
      </c>
    </row>
    <row r="167" s="13" customFormat="1">
      <c r="A167" s="13"/>
      <c r="B167" s="176"/>
      <c r="C167" s="13"/>
      <c r="D167" s="177" t="s">
        <v>159</v>
      </c>
      <c r="E167" s="178" t="s">
        <v>1</v>
      </c>
      <c r="F167" s="179" t="s">
        <v>191</v>
      </c>
      <c r="G167" s="13"/>
      <c r="H167" s="180">
        <v>7</v>
      </c>
      <c r="I167" s="13"/>
      <c r="J167" s="13"/>
      <c r="K167" s="13"/>
      <c r="L167" s="176"/>
      <c r="M167" s="181"/>
      <c r="N167" s="182"/>
      <c r="O167" s="182"/>
      <c r="P167" s="182"/>
      <c r="Q167" s="182"/>
      <c r="R167" s="182"/>
      <c r="S167" s="182"/>
      <c r="T167" s="18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78" t="s">
        <v>159</v>
      </c>
      <c r="AU167" s="178" t="s">
        <v>110</v>
      </c>
      <c r="AV167" s="13" t="s">
        <v>110</v>
      </c>
      <c r="AW167" s="13" t="s">
        <v>33</v>
      </c>
      <c r="AX167" s="13" t="s">
        <v>87</v>
      </c>
      <c r="AY167" s="178" t="s">
        <v>149</v>
      </c>
    </row>
    <row r="168" s="2" customFormat="1" ht="21.75" customHeight="1">
      <c r="A168" s="30"/>
      <c r="B168" s="162"/>
      <c r="C168" s="163" t="s">
        <v>381</v>
      </c>
      <c r="D168" s="164" t="s">
        <v>152</v>
      </c>
      <c r="E168" s="165" t="s">
        <v>585</v>
      </c>
      <c r="F168" s="166" t="s">
        <v>586</v>
      </c>
      <c r="G168" s="167" t="s">
        <v>224</v>
      </c>
      <c r="H168" s="168">
        <v>15</v>
      </c>
      <c r="I168" s="169">
        <v>152</v>
      </c>
      <c r="J168" s="169">
        <f>ROUND(I168*H168,2)</f>
        <v>2280</v>
      </c>
      <c r="K168" s="166" t="s">
        <v>156</v>
      </c>
      <c r="L168" s="31"/>
      <c r="M168" s="170" t="s">
        <v>1</v>
      </c>
      <c r="N168" s="171" t="s">
        <v>45</v>
      </c>
      <c r="O168" s="172">
        <v>0.32700000000000001</v>
      </c>
      <c r="P168" s="172">
        <f>O168*H168</f>
        <v>4.9050000000000002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74" t="s">
        <v>210</v>
      </c>
      <c r="AT168" s="174" t="s">
        <v>152</v>
      </c>
      <c r="AU168" s="174" t="s">
        <v>110</v>
      </c>
      <c r="AY168" s="17" t="s">
        <v>149</v>
      </c>
      <c r="BE168" s="175">
        <f>IF(N168="základní",J168,0)</f>
        <v>0</v>
      </c>
      <c r="BF168" s="175">
        <f>IF(N168="snížená",J168,0)</f>
        <v>2280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7" t="s">
        <v>110</v>
      </c>
      <c r="BK168" s="175">
        <f>ROUND(I168*H168,2)</f>
        <v>2280</v>
      </c>
      <c r="BL168" s="17" t="s">
        <v>210</v>
      </c>
      <c r="BM168" s="174" t="s">
        <v>587</v>
      </c>
    </row>
    <row r="169" s="13" customFormat="1">
      <c r="A169" s="13"/>
      <c r="B169" s="176"/>
      <c r="C169" s="13"/>
      <c r="D169" s="177" t="s">
        <v>159</v>
      </c>
      <c r="E169" s="178" t="s">
        <v>1</v>
      </c>
      <c r="F169" s="179" t="s">
        <v>234</v>
      </c>
      <c r="G169" s="13"/>
      <c r="H169" s="180">
        <v>15</v>
      </c>
      <c r="I169" s="13"/>
      <c r="J169" s="13"/>
      <c r="K169" s="13"/>
      <c r="L169" s="176"/>
      <c r="M169" s="181"/>
      <c r="N169" s="182"/>
      <c r="O169" s="182"/>
      <c r="P169" s="182"/>
      <c r="Q169" s="182"/>
      <c r="R169" s="182"/>
      <c r="S169" s="182"/>
      <c r="T169" s="18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78" t="s">
        <v>159</v>
      </c>
      <c r="AU169" s="178" t="s">
        <v>110</v>
      </c>
      <c r="AV169" s="13" t="s">
        <v>110</v>
      </c>
      <c r="AW169" s="13" t="s">
        <v>33</v>
      </c>
      <c r="AX169" s="13" t="s">
        <v>87</v>
      </c>
      <c r="AY169" s="178" t="s">
        <v>149</v>
      </c>
    </row>
    <row r="170" s="2" customFormat="1" ht="16.5" customHeight="1">
      <c r="A170" s="30"/>
      <c r="B170" s="162"/>
      <c r="C170" s="194" t="s">
        <v>386</v>
      </c>
      <c r="D170" s="195" t="s">
        <v>348</v>
      </c>
      <c r="E170" s="196" t="s">
        <v>582</v>
      </c>
      <c r="F170" s="197" t="s">
        <v>583</v>
      </c>
      <c r="G170" s="198" t="s">
        <v>224</v>
      </c>
      <c r="H170" s="199">
        <v>15</v>
      </c>
      <c r="I170" s="200">
        <v>81.599999999999994</v>
      </c>
      <c r="J170" s="200">
        <f>ROUND(I170*H170,2)</f>
        <v>1224</v>
      </c>
      <c r="K170" s="197" t="s">
        <v>156</v>
      </c>
      <c r="L170" s="201"/>
      <c r="M170" s="202" t="s">
        <v>1</v>
      </c>
      <c r="N170" s="203" t="s">
        <v>45</v>
      </c>
      <c r="O170" s="172">
        <v>0</v>
      </c>
      <c r="P170" s="172">
        <f>O170*H170</f>
        <v>0</v>
      </c>
      <c r="Q170" s="172">
        <v>6.9999999999999994E-05</v>
      </c>
      <c r="R170" s="172">
        <f>Q170*H170</f>
        <v>0.0010499999999999999</v>
      </c>
      <c r="S170" s="172">
        <v>0</v>
      </c>
      <c r="T170" s="173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74" t="s">
        <v>351</v>
      </c>
      <c r="AT170" s="174" t="s">
        <v>348</v>
      </c>
      <c r="AU170" s="174" t="s">
        <v>110</v>
      </c>
      <c r="AY170" s="17" t="s">
        <v>149</v>
      </c>
      <c r="BE170" s="175">
        <f>IF(N170="základní",J170,0)</f>
        <v>0</v>
      </c>
      <c r="BF170" s="175">
        <f>IF(N170="snížená",J170,0)</f>
        <v>1224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7" t="s">
        <v>110</v>
      </c>
      <c r="BK170" s="175">
        <f>ROUND(I170*H170,2)</f>
        <v>1224</v>
      </c>
      <c r="BL170" s="17" t="s">
        <v>210</v>
      </c>
      <c r="BM170" s="174" t="s">
        <v>588</v>
      </c>
    </row>
    <row r="171" s="13" customFormat="1">
      <c r="A171" s="13"/>
      <c r="B171" s="176"/>
      <c r="C171" s="13"/>
      <c r="D171" s="177" t="s">
        <v>159</v>
      </c>
      <c r="E171" s="178" t="s">
        <v>1</v>
      </c>
      <c r="F171" s="179" t="s">
        <v>234</v>
      </c>
      <c r="G171" s="13"/>
      <c r="H171" s="180">
        <v>15</v>
      </c>
      <c r="I171" s="13"/>
      <c r="J171" s="13"/>
      <c r="K171" s="13"/>
      <c r="L171" s="176"/>
      <c r="M171" s="181"/>
      <c r="N171" s="182"/>
      <c r="O171" s="182"/>
      <c r="P171" s="182"/>
      <c r="Q171" s="182"/>
      <c r="R171" s="182"/>
      <c r="S171" s="182"/>
      <c r="T171" s="18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78" t="s">
        <v>159</v>
      </c>
      <c r="AU171" s="178" t="s">
        <v>110</v>
      </c>
      <c r="AV171" s="13" t="s">
        <v>110</v>
      </c>
      <c r="AW171" s="13" t="s">
        <v>33</v>
      </c>
      <c r="AX171" s="13" t="s">
        <v>87</v>
      </c>
      <c r="AY171" s="178" t="s">
        <v>149</v>
      </c>
    </row>
    <row r="172" s="2" customFormat="1" ht="16.5" customHeight="1">
      <c r="A172" s="30"/>
      <c r="B172" s="162"/>
      <c r="C172" s="163" t="s">
        <v>391</v>
      </c>
      <c r="D172" s="164" t="s">
        <v>152</v>
      </c>
      <c r="E172" s="165" t="s">
        <v>589</v>
      </c>
      <c r="F172" s="166" t="s">
        <v>590</v>
      </c>
      <c r="G172" s="167" t="s">
        <v>224</v>
      </c>
      <c r="H172" s="168">
        <v>15</v>
      </c>
      <c r="I172" s="169">
        <v>134</v>
      </c>
      <c r="J172" s="169">
        <f>ROUND(I172*H172,2)</f>
        <v>2010</v>
      </c>
      <c r="K172" s="166" t="s">
        <v>156</v>
      </c>
      <c r="L172" s="31"/>
      <c r="M172" s="170" t="s">
        <v>1</v>
      </c>
      <c r="N172" s="171" t="s">
        <v>45</v>
      </c>
      <c r="O172" s="172">
        <v>0.28699999999999998</v>
      </c>
      <c r="P172" s="172">
        <f>O172*H172</f>
        <v>4.3049999999999997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74" t="s">
        <v>210</v>
      </c>
      <c r="AT172" s="174" t="s">
        <v>152</v>
      </c>
      <c r="AU172" s="174" t="s">
        <v>110</v>
      </c>
      <c r="AY172" s="17" t="s">
        <v>149</v>
      </c>
      <c r="BE172" s="175">
        <f>IF(N172="základní",J172,0)</f>
        <v>0</v>
      </c>
      <c r="BF172" s="175">
        <f>IF(N172="snížená",J172,0)</f>
        <v>2010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7" t="s">
        <v>110</v>
      </c>
      <c r="BK172" s="175">
        <f>ROUND(I172*H172,2)</f>
        <v>2010</v>
      </c>
      <c r="BL172" s="17" t="s">
        <v>210</v>
      </c>
      <c r="BM172" s="174" t="s">
        <v>591</v>
      </c>
    </row>
    <row r="173" s="13" customFormat="1">
      <c r="A173" s="13"/>
      <c r="B173" s="176"/>
      <c r="C173" s="13"/>
      <c r="D173" s="177" t="s">
        <v>159</v>
      </c>
      <c r="E173" s="178" t="s">
        <v>1</v>
      </c>
      <c r="F173" s="179" t="s">
        <v>234</v>
      </c>
      <c r="G173" s="13"/>
      <c r="H173" s="180">
        <v>15</v>
      </c>
      <c r="I173" s="13"/>
      <c r="J173" s="13"/>
      <c r="K173" s="13"/>
      <c r="L173" s="176"/>
      <c r="M173" s="181"/>
      <c r="N173" s="182"/>
      <c r="O173" s="182"/>
      <c r="P173" s="182"/>
      <c r="Q173" s="182"/>
      <c r="R173" s="182"/>
      <c r="S173" s="182"/>
      <c r="T173" s="18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78" t="s">
        <v>159</v>
      </c>
      <c r="AU173" s="178" t="s">
        <v>110</v>
      </c>
      <c r="AV173" s="13" t="s">
        <v>110</v>
      </c>
      <c r="AW173" s="13" t="s">
        <v>33</v>
      </c>
      <c r="AX173" s="13" t="s">
        <v>87</v>
      </c>
      <c r="AY173" s="178" t="s">
        <v>149</v>
      </c>
    </row>
    <row r="174" s="2" customFormat="1" ht="16.5" customHeight="1">
      <c r="A174" s="30"/>
      <c r="B174" s="162"/>
      <c r="C174" s="194" t="s">
        <v>395</v>
      </c>
      <c r="D174" s="195" t="s">
        <v>348</v>
      </c>
      <c r="E174" s="196" t="s">
        <v>592</v>
      </c>
      <c r="F174" s="197" t="s">
        <v>593</v>
      </c>
      <c r="G174" s="198" t="s">
        <v>224</v>
      </c>
      <c r="H174" s="199">
        <v>15</v>
      </c>
      <c r="I174" s="200">
        <v>111</v>
      </c>
      <c r="J174" s="200">
        <f>ROUND(I174*H174,2)</f>
        <v>1665</v>
      </c>
      <c r="K174" s="197" t="s">
        <v>156</v>
      </c>
      <c r="L174" s="201"/>
      <c r="M174" s="202" t="s">
        <v>1</v>
      </c>
      <c r="N174" s="203" t="s">
        <v>45</v>
      </c>
      <c r="O174" s="172">
        <v>0</v>
      </c>
      <c r="P174" s="172">
        <f>O174*H174</f>
        <v>0</v>
      </c>
      <c r="Q174" s="172">
        <v>9.0000000000000006E-05</v>
      </c>
      <c r="R174" s="172">
        <f>Q174*H174</f>
        <v>0.0013500000000000001</v>
      </c>
      <c r="S174" s="172">
        <v>0</v>
      </c>
      <c r="T174" s="173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74" t="s">
        <v>351</v>
      </c>
      <c r="AT174" s="174" t="s">
        <v>348</v>
      </c>
      <c r="AU174" s="174" t="s">
        <v>110</v>
      </c>
      <c r="AY174" s="17" t="s">
        <v>149</v>
      </c>
      <c r="BE174" s="175">
        <f>IF(N174="základní",J174,0)</f>
        <v>0</v>
      </c>
      <c r="BF174" s="175">
        <f>IF(N174="snížená",J174,0)</f>
        <v>1665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7" t="s">
        <v>110</v>
      </c>
      <c r="BK174" s="175">
        <f>ROUND(I174*H174,2)</f>
        <v>1665</v>
      </c>
      <c r="BL174" s="17" t="s">
        <v>210</v>
      </c>
      <c r="BM174" s="174" t="s">
        <v>594</v>
      </c>
    </row>
    <row r="175" s="13" customFormat="1">
      <c r="A175" s="13"/>
      <c r="B175" s="176"/>
      <c r="C175" s="13"/>
      <c r="D175" s="177" t="s">
        <v>159</v>
      </c>
      <c r="E175" s="178" t="s">
        <v>1</v>
      </c>
      <c r="F175" s="179" t="s">
        <v>234</v>
      </c>
      <c r="G175" s="13"/>
      <c r="H175" s="180">
        <v>15</v>
      </c>
      <c r="I175" s="13"/>
      <c r="J175" s="13"/>
      <c r="K175" s="13"/>
      <c r="L175" s="176"/>
      <c r="M175" s="181"/>
      <c r="N175" s="182"/>
      <c r="O175" s="182"/>
      <c r="P175" s="182"/>
      <c r="Q175" s="182"/>
      <c r="R175" s="182"/>
      <c r="S175" s="182"/>
      <c r="T175" s="18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8" t="s">
        <v>159</v>
      </c>
      <c r="AU175" s="178" t="s">
        <v>110</v>
      </c>
      <c r="AV175" s="13" t="s">
        <v>110</v>
      </c>
      <c r="AW175" s="13" t="s">
        <v>33</v>
      </c>
      <c r="AX175" s="13" t="s">
        <v>87</v>
      </c>
      <c r="AY175" s="178" t="s">
        <v>149</v>
      </c>
    </row>
    <row r="176" s="2" customFormat="1" ht="16.5" customHeight="1">
      <c r="A176" s="30"/>
      <c r="B176" s="162"/>
      <c r="C176" s="163" t="s">
        <v>398</v>
      </c>
      <c r="D176" s="164" t="s">
        <v>152</v>
      </c>
      <c r="E176" s="165" t="s">
        <v>595</v>
      </c>
      <c r="F176" s="166" t="s">
        <v>596</v>
      </c>
      <c r="G176" s="167" t="s">
        <v>253</v>
      </c>
      <c r="H176" s="168">
        <v>2</v>
      </c>
      <c r="I176" s="169">
        <v>178</v>
      </c>
      <c r="J176" s="169">
        <f>ROUND(I176*H176,2)</f>
        <v>356</v>
      </c>
      <c r="K176" s="166" t="s">
        <v>156</v>
      </c>
      <c r="L176" s="31"/>
      <c r="M176" s="170" t="s">
        <v>1</v>
      </c>
      <c r="N176" s="171" t="s">
        <v>45</v>
      </c>
      <c r="O176" s="172">
        <v>0.35799999999999998</v>
      </c>
      <c r="P176" s="172">
        <f>O176*H176</f>
        <v>0.71599999999999997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74" t="s">
        <v>210</v>
      </c>
      <c r="AT176" s="174" t="s">
        <v>152</v>
      </c>
      <c r="AU176" s="174" t="s">
        <v>110</v>
      </c>
      <c r="AY176" s="17" t="s">
        <v>149</v>
      </c>
      <c r="BE176" s="175">
        <f>IF(N176="základní",J176,0)</f>
        <v>0</v>
      </c>
      <c r="BF176" s="175">
        <f>IF(N176="snížená",J176,0)</f>
        <v>356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7" t="s">
        <v>110</v>
      </c>
      <c r="BK176" s="175">
        <f>ROUND(I176*H176,2)</f>
        <v>356</v>
      </c>
      <c r="BL176" s="17" t="s">
        <v>210</v>
      </c>
      <c r="BM176" s="174" t="s">
        <v>597</v>
      </c>
    </row>
    <row r="177" s="13" customFormat="1">
      <c r="A177" s="13"/>
      <c r="B177" s="176"/>
      <c r="C177" s="13"/>
      <c r="D177" s="177" t="s">
        <v>159</v>
      </c>
      <c r="E177" s="178" t="s">
        <v>1</v>
      </c>
      <c r="F177" s="179" t="s">
        <v>598</v>
      </c>
      <c r="G177" s="13"/>
      <c r="H177" s="180">
        <v>2</v>
      </c>
      <c r="I177" s="13"/>
      <c r="J177" s="13"/>
      <c r="K177" s="13"/>
      <c r="L177" s="176"/>
      <c r="M177" s="181"/>
      <c r="N177" s="182"/>
      <c r="O177" s="182"/>
      <c r="P177" s="182"/>
      <c r="Q177" s="182"/>
      <c r="R177" s="182"/>
      <c r="S177" s="182"/>
      <c r="T177" s="18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8" t="s">
        <v>159</v>
      </c>
      <c r="AU177" s="178" t="s">
        <v>110</v>
      </c>
      <c r="AV177" s="13" t="s">
        <v>110</v>
      </c>
      <c r="AW177" s="13" t="s">
        <v>33</v>
      </c>
      <c r="AX177" s="13" t="s">
        <v>87</v>
      </c>
      <c r="AY177" s="178" t="s">
        <v>149</v>
      </c>
    </row>
    <row r="178" s="2" customFormat="1" ht="16.5" customHeight="1">
      <c r="A178" s="30"/>
      <c r="B178" s="162"/>
      <c r="C178" s="194" t="s">
        <v>400</v>
      </c>
      <c r="D178" s="195" t="s">
        <v>348</v>
      </c>
      <c r="E178" s="196" t="s">
        <v>599</v>
      </c>
      <c r="F178" s="197" t="s">
        <v>600</v>
      </c>
      <c r="G178" s="198" t="s">
        <v>253</v>
      </c>
      <c r="H178" s="199">
        <v>2</v>
      </c>
      <c r="I178" s="200">
        <v>224</v>
      </c>
      <c r="J178" s="200">
        <f>ROUND(I178*H178,2)</f>
        <v>448</v>
      </c>
      <c r="K178" s="197" t="s">
        <v>156</v>
      </c>
      <c r="L178" s="201"/>
      <c r="M178" s="202" t="s">
        <v>1</v>
      </c>
      <c r="N178" s="203" t="s">
        <v>45</v>
      </c>
      <c r="O178" s="172">
        <v>0</v>
      </c>
      <c r="P178" s="172">
        <f>O178*H178</f>
        <v>0</v>
      </c>
      <c r="Q178" s="172">
        <v>0.00014999999999999999</v>
      </c>
      <c r="R178" s="172">
        <f>Q178*H178</f>
        <v>0.00029999999999999997</v>
      </c>
      <c r="S178" s="172">
        <v>0</v>
      </c>
      <c r="T178" s="173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74" t="s">
        <v>351</v>
      </c>
      <c r="AT178" s="174" t="s">
        <v>348</v>
      </c>
      <c r="AU178" s="174" t="s">
        <v>110</v>
      </c>
      <c r="AY178" s="17" t="s">
        <v>149</v>
      </c>
      <c r="BE178" s="175">
        <f>IF(N178="základní",J178,0)</f>
        <v>0</v>
      </c>
      <c r="BF178" s="175">
        <f>IF(N178="snížená",J178,0)</f>
        <v>448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7" t="s">
        <v>110</v>
      </c>
      <c r="BK178" s="175">
        <f>ROUND(I178*H178,2)</f>
        <v>448</v>
      </c>
      <c r="BL178" s="17" t="s">
        <v>210</v>
      </c>
      <c r="BM178" s="174" t="s">
        <v>601</v>
      </c>
    </row>
    <row r="179" s="13" customFormat="1">
      <c r="A179" s="13"/>
      <c r="B179" s="176"/>
      <c r="C179" s="13"/>
      <c r="D179" s="177" t="s">
        <v>159</v>
      </c>
      <c r="E179" s="178" t="s">
        <v>1</v>
      </c>
      <c r="F179" s="179" t="s">
        <v>598</v>
      </c>
      <c r="G179" s="13"/>
      <c r="H179" s="180">
        <v>2</v>
      </c>
      <c r="I179" s="13"/>
      <c r="J179" s="13"/>
      <c r="K179" s="13"/>
      <c r="L179" s="176"/>
      <c r="M179" s="181"/>
      <c r="N179" s="182"/>
      <c r="O179" s="182"/>
      <c r="P179" s="182"/>
      <c r="Q179" s="182"/>
      <c r="R179" s="182"/>
      <c r="S179" s="182"/>
      <c r="T179" s="18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8" t="s">
        <v>159</v>
      </c>
      <c r="AU179" s="178" t="s">
        <v>110</v>
      </c>
      <c r="AV179" s="13" t="s">
        <v>110</v>
      </c>
      <c r="AW179" s="13" t="s">
        <v>33</v>
      </c>
      <c r="AX179" s="13" t="s">
        <v>87</v>
      </c>
      <c r="AY179" s="178" t="s">
        <v>149</v>
      </c>
    </row>
    <row r="180" s="2" customFormat="1" ht="16.5" customHeight="1">
      <c r="A180" s="30"/>
      <c r="B180" s="162"/>
      <c r="C180" s="194" t="s">
        <v>602</v>
      </c>
      <c r="D180" s="195" t="s">
        <v>348</v>
      </c>
      <c r="E180" s="196" t="s">
        <v>603</v>
      </c>
      <c r="F180" s="197" t="s">
        <v>604</v>
      </c>
      <c r="G180" s="198" t="s">
        <v>224</v>
      </c>
      <c r="H180" s="199">
        <v>2</v>
      </c>
      <c r="I180" s="200">
        <v>256</v>
      </c>
      <c r="J180" s="200">
        <f>ROUND(I180*H180,2)</f>
        <v>512</v>
      </c>
      <c r="K180" s="197" t="s">
        <v>156</v>
      </c>
      <c r="L180" s="201"/>
      <c r="M180" s="202" t="s">
        <v>1</v>
      </c>
      <c r="N180" s="203" t="s">
        <v>45</v>
      </c>
      <c r="O180" s="172">
        <v>0</v>
      </c>
      <c r="P180" s="172">
        <f>O180*H180</f>
        <v>0</v>
      </c>
      <c r="Q180" s="172">
        <v>0.00025000000000000001</v>
      </c>
      <c r="R180" s="172">
        <f>Q180*H180</f>
        <v>0.00050000000000000001</v>
      </c>
      <c r="S180" s="172">
        <v>0</v>
      </c>
      <c r="T180" s="173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74" t="s">
        <v>351</v>
      </c>
      <c r="AT180" s="174" t="s">
        <v>348</v>
      </c>
      <c r="AU180" s="174" t="s">
        <v>110</v>
      </c>
      <c r="AY180" s="17" t="s">
        <v>149</v>
      </c>
      <c r="BE180" s="175">
        <f>IF(N180="základní",J180,0)</f>
        <v>0</v>
      </c>
      <c r="BF180" s="175">
        <f>IF(N180="snížená",J180,0)</f>
        <v>512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7" t="s">
        <v>110</v>
      </c>
      <c r="BK180" s="175">
        <f>ROUND(I180*H180,2)</f>
        <v>512</v>
      </c>
      <c r="BL180" s="17" t="s">
        <v>210</v>
      </c>
      <c r="BM180" s="174" t="s">
        <v>605</v>
      </c>
    </row>
    <row r="181" s="13" customFormat="1">
      <c r="A181" s="13"/>
      <c r="B181" s="176"/>
      <c r="C181" s="13"/>
      <c r="D181" s="177" t="s">
        <v>159</v>
      </c>
      <c r="E181" s="178" t="s">
        <v>1</v>
      </c>
      <c r="F181" s="179" t="s">
        <v>598</v>
      </c>
      <c r="G181" s="13"/>
      <c r="H181" s="180">
        <v>2</v>
      </c>
      <c r="I181" s="13"/>
      <c r="J181" s="13"/>
      <c r="K181" s="13"/>
      <c r="L181" s="176"/>
      <c r="M181" s="181"/>
      <c r="N181" s="182"/>
      <c r="O181" s="182"/>
      <c r="P181" s="182"/>
      <c r="Q181" s="182"/>
      <c r="R181" s="182"/>
      <c r="S181" s="182"/>
      <c r="T181" s="18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78" t="s">
        <v>159</v>
      </c>
      <c r="AU181" s="178" t="s">
        <v>110</v>
      </c>
      <c r="AV181" s="13" t="s">
        <v>110</v>
      </c>
      <c r="AW181" s="13" t="s">
        <v>33</v>
      </c>
      <c r="AX181" s="13" t="s">
        <v>87</v>
      </c>
      <c r="AY181" s="178" t="s">
        <v>149</v>
      </c>
    </row>
    <row r="182" s="2" customFormat="1" ht="21.75" customHeight="1">
      <c r="A182" s="30"/>
      <c r="B182" s="162"/>
      <c r="C182" s="163" t="s">
        <v>104</v>
      </c>
      <c r="D182" s="164" t="s">
        <v>152</v>
      </c>
      <c r="E182" s="165" t="s">
        <v>606</v>
      </c>
      <c r="F182" s="166" t="s">
        <v>607</v>
      </c>
      <c r="G182" s="167" t="s">
        <v>224</v>
      </c>
      <c r="H182" s="168">
        <v>12</v>
      </c>
      <c r="I182" s="169">
        <v>350</v>
      </c>
      <c r="J182" s="169">
        <f>ROUND(I182*H182,2)</f>
        <v>4200</v>
      </c>
      <c r="K182" s="166" t="s">
        <v>156</v>
      </c>
      <c r="L182" s="31"/>
      <c r="M182" s="170" t="s">
        <v>1</v>
      </c>
      <c r="N182" s="171" t="s">
        <v>45</v>
      </c>
      <c r="O182" s="172">
        <v>0.70399999999999996</v>
      </c>
      <c r="P182" s="172">
        <f>O182*H182</f>
        <v>8.4480000000000004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74" t="s">
        <v>210</v>
      </c>
      <c r="AT182" s="174" t="s">
        <v>152</v>
      </c>
      <c r="AU182" s="174" t="s">
        <v>110</v>
      </c>
      <c r="AY182" s="17" t="s">
        <v>149</v>
      </c>
      <c r="BE182" s="175">
        <f>IF(N182="základní",J182,0)</f>
        <v>0</v>
      </c>
      <c r="BF182" s="175">
        <f>IF(N182="snížená",J182,0)</f>
        <v>4200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7" t="s">
        <v>110</v>
      </c>
      <c r="BK182" s="175">
        <f>ROUND(I182*H182,2)</f>
        <v>4200</v>
      </c>
      <c r="BL182" s="17" t="s">
        <v>210</v>
      </c>
      <c r="BM182" s="174" t="s">
        <v>608</v>
      </c>
    </row>
    <row r="183" s="13" customFormat="1">
      <c r="A183" s="13"/>
      <c r="B183" s="176"/>
      <c r="C183" s="13"/>
      <c r="D183" s="177" t="s">
        <v>159</v>
      </c>
      <c r="E183" s="178" t="s">
        <v>1</v>
      </c>
      <c r="F183" s="179" t="s">
        <v>609</v>
      </c>
      <c r="G183" s="13"/>
      <c r="H183" s="180">
        <v>12</v>
      </c>
      <c r="I183" s="13"/>
      <c r="J183" s="13"/>
      <c r="K183" s="13"/>
      <c r="L183" s="176"/>
      <c r="M183" s="181"/>
      <c r="N183" s="182"/>
      <c r="O183" s="182"/>
      <c r="P183" s="182"/>
      <c r="Q183" s="182"/>
      <c r="R183" s="182"/>
      <c r="S183" s="182"/>
      <c r="T183" s="18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78" t="s">
        <v>159</v>
      </c>
      <c r="AU183" s="178" t="s">
        <v>110</v>
      </c>
      <c r="AV183" s="13" t="s">
        <v>110</v>
      </c>
      <c r="AW183" s="13" t="s">
        <v>33</v>
      </c>
      <c r="AX183" s="13" t="s">
        <v>87</v>
      </c>
      <c r="AY183" s="178" t="s">
        <v>149</v>
      </c>
    </row>
    <row r="184" s="2" customFormat="1" ht="16.5" customHeight="1">
      <c r="A184" s="30"/>
      <c r="B184" s="162"/>
      <c r="C184" s="194" t="s">
        <v>107</v>
      </c>
      <c r="D184" s="195" t="s">
        <v>348</v>
      </c>
      <c r="E184" s="196" t="s">
        <v>610</v>
      </c>
      <c r="F184" s="197" t="s">
        <v>611</v>
      </c>
      <c r="G184" s="198" t="s">
        <v>224</v>
      </c>
      <c r="H184" s="199">
        <v>5</v>
      </c>
      <c r="I184" s="200">
        <v>915</v>
      </c>
      <c r="J184" s="200">
        <f>ROUND(I184*H184,2)</f>
        <v>4575</v>
      </c>
      <c r="K184" s="197" t="s">
        <v>216</v>
      </c>
      <c r="L184" s="201"/>
      <c r="M184" s="202" t="s">
        <v>1</v>
      </c>
      <c r="N184" s="203" t="s">
        <v>45</v>
      </c>
      <c r="O184" s="172">
        <v>0</v>
      </c>
      <c r="P184" s="172">
        <f>O184*H184</f>
        <v>0</v>
      </c>
      <c r="Q184" s="172">
        <v>0.00048000000000000001</v>
      </c>
      <c r="R184" s="172">
        <f>Q184*H184</f>
        <v>0.0024000000000000002</v>
      </c>
      <c r="S184" s="172">
        <v>0</v>
      </c>
      <c r="T184" s="173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74" t="s">
        <v>351</v>
      </c>
      <c r="AT184" s="174" t="s">
        <v>348</v>
      </c>
      <c r="AU184" s="174" t="s">
        <v>110</v>
      </c>
      <c r="AY184" s="17" t="s">
        <v>149</v>
      </c>
      <c r="BE184" s="175">
        <f>IF(N184="základní",J184,0)</f>
        <v>0</v>
      </c>
      <c r="BF184" s="175">
        <f>IF(N184="snížená",J184,0)</f>
        <v>4575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7" t="s">
        <v>110</v>
      </c>
      <c r="BK184" s="175">
        <f>ROUND(I184*H184,2)</f>
        <v>4575</v>
      </c>
      <c r="BL184" s="17" t="s">
        <v>210</v>
      </c>
      <c r="BM184" s="174" t="s">
        <v>612</v>
      </c>
    </row>
    <row r="185" s="13" customFormat="1">
      <c r="A185" s="13"/>
      <c r="B185" s="176"/>
      <c r="C185" s="13"/>
      <c r="D185" s="177" t="s">
        <v>159</v>
      </c>
      <c r="E185" s="178" t="s">
        <v>1</v>
      </c>
      <c r="F185" s="179" t="s">
        <v>613</v>
      </c>
      <c r="G185" s="13"/>
      <c r="H185" s="180">
        <v>5</v>
      </c>
      <c r="I185" s="13"/>
      <c r="J185" s="13"/>
      <c r="K185" s="13"/>
      <c r="L185" s="176"/>
      <c r="M185" s="181"/>
      <c r="N185" s="182"/>
      <c r="O185" s="182"/>
      <c r="P185" s="182"/>
      <c r="Q185" s="182"/>
      <c r="R185" s="182"/>
      <c r="S185" s="182"/>
      <c r="T185" s="18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78" t="s">
        <v>159</v>
      </c>
      <c r="AU185" s="178" t="s">
        <v>110</v>
      </c>
      <c r="AV185" s="13" t="s">
        <v>110</v>
      </c>
      <c r="AW185" s="13" t="s">
        <v>33</v>
      </c>
      <c r="AX185" s="13" t="s">
        <v>87</v>
      </c>
      <c r="AY185" s="178" t="s">
        <v>149</v>
      </c>
    </row>
    <row r="186" s="2" customFormat="1" ht="16.5" customHeight="1">
      <c r="A186" s="30"/>
      <c r="B186" s="162"/>
      <c r="C186" s="194" t="s">
        <v>351</v>
      </c>
      <c r="D186" s="195" t="s">
        <v>348</v>
      </c>
      <c r="E186" s="196" t="s">
        <v>614</v>
      </c>
      <c r="F186" s="197" t="s">
        <v>615</v>
      </c>
      <c r="G186" s="198" t="s">
        <v>224</v>
      </c>
      <c r="H186" s="199">
        <v>6</v>
      </c>
      <c r="I186" s="200">
        <v>1315</v>
      </c>
      <c r="J186" s="200">
        <f>ROUND(I186*H186,2)</f>
        <v>7890</v>
      </c>
      <c r="K186" s="197" t="s">
        <v>216</v>
      </c>
      <c r="L186" s="201"/>
      <c r="M186" s="202" t="s">
        <v>1</v>
      </c>
      <c r="N186" s="203" t="s">
        <v>45</v>
      </c>
      <c r="O186" s="172">
        <v>0</v>
      </c>
      <c r="P186" s="172">
        <f>O186*H186</f>
        <v>0</v>
      </c>
      <c r="Q186" s="172">
        <v>0.00048000000000000001</v>
      </c>
      <c r="R186" s="172">
        <f>Q186*H186</f>
        <v>0.0028800000000000002</v>
      </c>
      <c r="S186" s="172">
        <v>0</v>
      </c>
      <c r="T186" s="173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74" t="s">
        <v>351</v>
      </c>
      <c r="AT186" s="174" t="s">
        <v>348</v>
      </c>
      <c r="AU186" s="174" t="s">
        <v>110</v>
      </c>
      <c r="AY186" s="17" t="s">
        <v>149</v>
      </c>
      <c r="BE186" s="175">
        <f>IF(N186="základní",J186,0)</f>
        <v>0</v>
      </c>
      <c r="BF186" s="175">
        <f>IF(N186="snížená",J186,0)</f>
        <v>7890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7" t="s">
        <v>110</v>
      </c>
      <c r="BK186" s="175">
        <f>ROUND(I186*H186,2)</f>
        <v>7890</v>
      </c>
      <c r="BL186" s="17" t="s">
        <v>210</v>
      </c>
      <c r="BM186" s="174" t="s">
        <v>616</v>
      </c>
    </row>
    <row r="187" s="13" customFormat="1">
      <c r="A187" s="13"/>
      <c r="B187" s="176"/>
      <c r="C187" s="13"/>
      <c r="D187" s="177" t="s">
        <v>159</v>
      </c>
      <c r="E187" s="178" t="s">
        <v>1</v>
      </c>
      <c r="F187" s="179" t="s">
        <v>617</v>
      </c>
      <c r="G187" s="13"/>
      <c r="H187" s="180">
        <v>6</v>
      </c>
      <c r="I187" s="13"/>
      <c r="J187" s="13"/>
      <c r="K187" s="13"/>
      <c r="L187" s="176"/>
      <c r="M187" s="181"/>
      <c r="N187" s="182"/>
      <c r="O187" s="182"/>
      <c r="P187" s="182"/>
      <c r="Q187" s="182"/>
      <c r="R187" s="182"/>
      <c r="S187" s="182"/>
      <c r="T187" s="18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78" t="s">
        <v>159</v>
      </c>
      <c r="AU187" s="178" t="s">
        <v>110</v>
      </c>
      <c r="AV187" s="13" t="s">
        <v>110</v>
      </c>
      <c r="AW187" s="13" t="s">
        <v>33</v>
      </c>
      <c r="AX187" s="13" t="s">
        <v>87</v>
      </c>
      <c r="AY187" s="178" t="s">
        <v>149</v>
      </c>
    </row>
    <row r="188" s="2" customFormat="1" ht="16.5" customHeight="1">
      <c r="A188" s="30"/>
      <c r="B188" s="162"/>
      <c r="C188" s="194" t="s">
        <v>618</v>
      </c>
      <c r="D188" s="195" t="s">
        <v>348</v>
      </c>
      <c r="E188" s="196" t="s">
        <v>619</v>
      </c>
      <c r="F188" s="197" t="s">
        <v>620</v>
      </c>
      <c r="G188" s="198" t="s">
        <v>224</v>
      </c>
      <c r="H188" s="199">
        <v>1</v>
      </c>
      <c r="I188" s="200">
        <v>1915</v>
      </c>
      <c r="J188" s="200">
        <f>ROUND(I188*H188,2)</f>
        <v>1915</v>
      </c>
      <c r="K188" s="197" t="s">
        <v>216</v>
      </c>
      <c r="L188" s="201"/>
      <c r="M188" s="202" t="s">
        <v>1</v>
      </c>
      <c r="N188" s="203" t="s">
        <v>45</v>
      </c>
      <c r="O188" s="172">
        <v>0</v>
      </c>
      <c r="P188" s="172">
        <f>O188*H188</f>
        <v>0</v>
      </c>
      <c r="Q188" s="172">
        <v>0.00048000000000000001</v>
      </c>
      <c r="R188" s="172">
        <f>Q188*H188</f>
        <v>0.00048000000000000001</v>
      </c>
      <c r="S188" s="172">
        <v>0</v>
      </c>
      <c r="T188" s="173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74" t="s">
        <v>351</v>
      </c>
      <c r="AT188" s="174" t="s">
        <v>348</v>
      </c>
      <c r="AU188" s="174" t="s">
        <v>110</v>
      </c>
      <c r="AY188" s="17" t="s">
        <v>149</v>
      </c>
      <c r="BE188" s="175">
        <f>IF(N188="základní",J188,0)</f>
        <v>0</v>
      </c>
      <c r="BF188" s="175">
        <f>IF(N188="snížená",J188,0)</f>
        <v>1915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7" t="s">
        <v>110</v>
      </c>
      <c r="BK188" s="175">
        <f>ROUND(I188*H188,2)</f>
        <v>1915</v>
      </c>
      <c r="BL188" s="17" t="s">
        <v>210</v>
      </c>
      <c r="BM188" s="174" t="s">
        <v>621</v>
      </c>
    </row>
    <row r="189" s="13" customFormat="1">
      <c r="A189" s="13"/>
      <c r="B189" s="176"/>
      <c r="C189" s="13"/>
      <c r="D189" s="177" t="s">
        <v>159</v>
      </c>
      <c r="E189" s="178" t="s">
        <v>1</v>
      </c>
      <c r="F189" s="179" t="s">
        <v>622</v>
      </c>
      <c r="G189" s="13"/>
      <c r="H189" s="180">
        <v>1</v>
      </c>
      <c r="I189" s="13"/>
      <c r="J189" s="13"/>
      <c r="K189" s="13"/>
      <c r="L189" s="176"/>
      <c r="M189" s="181"/>
      <c r="N189" s="182"/>
      <c r="O189" s="182"/>
      <c r="P189" s="182"/>
      <c r="Q189" s="182"/>
      <c r="R189" s="182"/>
      <c r="S189" s="182"/>
      <c r="T189" s="18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78" t="s">
        <v>159</v>
      </c>
      <c r="AU189" s="178" t="s">
        <v>110</v>
      </c>
      <c r="AV189" s="13" t="s">
        <v>110</v>
      </c>
      <c r="AW189" s="13" t="s">
        <v>33</v>
      </c>
      <c r="AX189" s="13" t="s">
        <v>87</v>
      </c>
      <c r="AY189" s="178" t="s">
        <v>149</v>
      </c>
    </row>
    <row r="190" s="2" customFormat="1" ht="16.5" customHeight="1">
      <c r="A190" s="30"/>
      <c r="B190" s="162"/>
      <c r="C190" s="163" t="s">
        <v>623</v>
      </c>
      <c r="D190" s="164" t="s">
        <v>152</v>
      </c>
      <c r="E190" s="165" t="s">
        <v>624</v>
      </c>
      <c r="F190" s="166" t="s">
        <v>625</v>
      </c>
      <c r="G190" s="167" t="s">
        <v>224</v>
      </c>
      <c r="H190" s="168">
        <v>1</v>
      </c>
      <c r="I190" s="169">
        <v>13700</v>
      </c>
      <c r="J190" s="169">
        <f>ROUND(I190*H190,2)</f>
        <v>13700</v>
      </c>
      <c r="K190" s="166" t="s">
        <v>156</v>
      </c>
      <c r="L190" s="31"/>
      <c r="M190" s="170" t="s">
        <v>1</v>
      </c>
      <c r="N190" s="171" t="s">
        <v>45</v>
      </c>
      <c r="O190" s="172">
        <v>23.504999999999999</v>
      </c>
      <c r="P190" s="172">
        <f>O190*H190</f>
        <v>23.504999999999999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74" t="s">
        <v>210</v>
      </c>
      <c r="AT190" s="174" t="s">
        <v>152</v>
      </c>
      <c r="AU190" s="174" t="s">
        <v>110</v>
      </c>
      <c r="AY190" s="17" t="s">
        <v>149</v>
      </c>
      <c r="BE190" s="175">
        <f>IF(N190="základní",J190,0)</f>
        <v>0</v>
      </c>
      <c r="BF190" s="175">
        <f>IF(N190="snížená",J190,0)</f>
        <v>13700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7" t="s">
        <v>110</v>
      </c>
      <c r="BK190" s="175">
        <f>ROUND(I190*H190,2)</f>
        <v>13700</v>
      </c>
      <c r="BL190" s="17" t="s">
        <v>210</v>
      </c>
      <c r="BM190" s="174" t="s">
        <v>626</v>
      </c>
    </row>
    <row r="191" s="13" customFormat="1">
      <c r="A191" s="13"/>
      <c r="B191" s="176"/>
      <c r="C191" s="13"/>
      <c r="D191" s="177" t="s">
        <v>159</v>
      </c>
      <c r="E191" s="178" t="s">
        <v>1</v>
      </c>
      <c r="F191" s="179" t="s">
        <v>87</v>
      </c>
      <c r="G191" s="13"/>
      <c r="H191" s="180">
        <v>1</v>
      </c>
      <c r="I191" s="13"/>
      <c r="J191" s="13"/>
      <c r="K191" s="13"/>
      <c r="L191" s="176"/>
      <c r="M191" s="181"/>
      <c r="N191" s="182"/>
      <c r="O191" s="182"/>
      <c r="P191" s="182"/>
      <c r="Q191" s="182"/>
      <c r="R191" s="182"/>
      <c r="S191" s="182"/>
      <c r="T191" s="18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78" t="s">
        <v>159</v>
      </c>
      <c r="AU191" s="178" t="s">
        <v>110</v>
      </c>
      <c r="AV191" s="13" t="s">
        <v>110</v>
      </c>
      <c r="AW191" s="13" t="s">
        <v>33</v>
      </c>
      <c r="AX191" s="13" t="s">
        <v>87</v>
      </c>
      <c r="AY191" s="178" t="s">
        <v>149</v>
      </c>
    </row>
    <row r="192" s="2" customFormat="1" ht="16.5" customHeight="1">
      <c r="A192" s="30"/>
      <c r="B192" s="162"/>
      <c r="C192" s="163" t="s">
        <v>627</v>
      </c>
      <c r="D192" s="164" t="s">
        <v>152</v>
      </c>
      <c r="E192" s="165" t="s">
        <v>628</v>
      </c>
      <c r="F192" s="166" t="s">
        <v>629</v>
      </c>
      <c r="G192" s="167" t="s">
        <v>188</v>
      </c>
      <c r="H192" s="168">
        <v>0.5</v>
      </c>
      <c r="I192" s="169">
        <v>7840</v>
      </c>
      <c r="J192" s="169">
        <f>ROUND(I192*H192,2)</f>
        <v>3920</v>
      </c>
      <c r="K192" s="166" t="s">
        <v>156</v>
      </c>
      <c r="L192" s="31"/>
      <c r="M192" s="170" t="s">
        <v>1</v>
      </c>
      <c r="N192" s="171" t="s">
        <v>45</v>
      </c>
      <c r="O192" s="172">
        <v>16.827000000000002</v>
      </c>
      <c r="P192" s="172">
        <f>O192*H192</f>
        <v>8.4135000000000009</v>
      </c>
      <c r="Q192" s="172">
        <v>0</v>
      </c>
      <c r="R192" s="172">
        <f>Q192*H192</f>
        <v>0</v>
      </c>
      <c r="S192" s="172">
        <v>0</v>
      </c>
      <c r="T192" s="173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74" t="s">
        <v>210</v>
      </c>
      <c r="AT192" s="174" t="s">
        <v>152</v>
      </c>
      <c r="AU192" s="174" t="s">
        <v>110</v>
      </c>
      <c r="AY192" s="17" t="s">
        <v>149</v>
      </c>
      <c r="BE192" s="175">
        <f>IF(N192="základní",J192,0)</f>
        <v>0</v>
      </c>
      <c r="BF192" s="175">
        <f>IF(N192="snížená",J192,0)</f>
        <v>3920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7" t="s">
        <v>110</v>
      </c>
      <c r="BK192" s="175">
        <f>ROUND(I192*H192,2)</f>
        <v>3920</v>
      </c>
      <c r="BL192" s="17" t="s">
        <v>210</v>
      </c>
      <c r="BM192" s="174" t="s">
        <v>630</v>
      </c>
    </row>
    <row r="193" s="13" customFormat="1">
      <c r="A193" s="13"/>
      <c r="B193" s="176"/>
      <c r="C193" s="13"/>
      <c r="D193" s="177" t="s">
        <v>159</v>
      </c>
      <c r="E193" s="178" t="s">
        <v>1</v>
      </c>
      <c r="F193" s="179" t="s">
        <v>631</v>
      </c>
      <c r="G193" s="13"/>
      <c r="H193" s="180">
        <v>0.5</v>
      </c>
      <c r="I193" s="13"/>
      <c r="J193" s="13"/>
      <c r="K193" s="13"/>
      <c r="L193" s="176"/>
      <c r="M193" s="181"/>
      <c r="N193" s="182"/>
      <c r="O193" s="182"/>
      <c r="P193" s="182"/>
      <c r="Q193" s="182"/>
      <c r="R193" s="182"/>
      <c r="S193" s="182"/>
      <c r="T193" s="18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78" t="s">
        <v>159</v>
      </c>
      <c r="AU193" s="178" t="s">
        <v>110</v>
      </c>
      <c r="AV193" s="13" t="s">
        <v>110</v>
      </c>
      <c r="AW193" s="13" t="s">
        <v>33</v>
      </c>
      <c r="AX193" s="13" t="s">
        <v>87</v>
      </c>
      <c r="AY193" s="178" t="s">
        <v>149</v>
      </c>
    </row>
    <row r="194" s="12" customFormat="1" ht="22.8" customHeight="1">
      <c r="A194" s="12"/>
      <c r="B194" s="150"/>
      <c r="C194" s="12"/>
      <c r="D194" s="151" t="s">
        <v>78</v>
      </c>
      <c r="E194" s="160" t="s">
        <v>632</v>
      </c>
      <c r="F194" s="160" t="s">
        <v>633</v>
      </c>
      <c r="G194" s="12"/>
      <c r="H194" s="12"/>
      <c r="I194" s="12"/>
      <c r="J194" s="161">
        <f>BK194</f>
        <v>9000</v>
      </c>
      <c r="K194" s="12"/>
      <c r="L194" s="150"/>
      <c r="M194" s="154"/>
      <c r="N194" s="155"/>
      <c r="O194" s="155"/>
      <c r="P194" s="156">
        <f>SUM(P195:P196)</f>
        <v>0.040000000000000001</v>
      </c>
      <c r="Q194" s="155"/>
      <c r="R194" s="156">
        <f>SUM(R195:R196)</f>
        <v>0</v>
      </c>
      <c r="S194" s="155"/>
      <c r="T194" s="157">
        <f>SUM(T195:T196)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1" t="s">
        <v>110</v>
      </c>
      <c r="AT194" s="158" t="s">
        <v>78</v>
      </c>
      <c r="AU194" s="158" t="s">
        <v>87</v>
      </c>
      <c r="AY194" s="151" t="s">
        <v>149</v>
      </c>
      <c r="BK194" s="159">
        <f>SUM(BK195:BK196)</f>
        <v>9000</v>
      </c>
    </row>
    <row r="195" s="2" customFormat="1" ht="16.5" customHeight="1">
      <c r="A195" s="30"/>
      <c r="B195" s="162"/>
      <c r="C195" s="163" t="s">
        <v>634</v>
      </c>
      <c r="D195" s="164" t="s">
        <v>152</v>
      </c>
      <c r="E195" s="165" t="s">
        <v>635</v>
      </c>
      <c r="F195" s="166" t="s">
        <v>636</v>
      </c>
      <c r="G195" s="167" t="s">
        <v>327</v>
      </c>
      <c r="H195" s="168">
        <v>1</v>
      </c>
      <c r="I195" s="169">
        <v>9000</v>
      </c>
      <c r="J195" s="169">
        <f>ROUND(I195*H195,2)</f>
        <v>9000</v>
      </c>
      <c r="K195" s="166" t="s">
        <v>216</v>
      </c>
      <c r="L195" s="31"/>
      <c r="M195" s="170" t="s">
        <v>1</v>
      </c>
      <c r="N195" s="171" t="s">
        <v>45</v>
      </c>
      <c r="O195" s="172">
        <v>0.040000000000000001</v>
      </c>
      <c r="P195" s="172">
        <f>O195*H195</f>
        <v>0.040000000000000001</v>
      </c>
      <c r="Q195" s="172">
        <v>0</v>
      </c>
      <c r="R195" s="172">
        <f>Q195*H195</f>
        <v>0</v>
      </c>
      <c r="S195" s="172">
        <v>0</v>
      </c>
      <c r="T195" s="173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74" t="s">
        <v>210</v>
      </c>
      <c r="AT195" s="174" t="s">
        <v>152</v>
      </c>
      <c r="AU195" s="174" t="s">
        <v>110</v>
      </c>
      <c r="AY195" s="17" t="s">
        <v>149</v>
      </c>
      <c r="BE195" s="175">
        <f>IF(N195="základní",J195,0)</f>
        <v>0</v>
      </c>
      <c r="BF195" s="175">
        <f>IF(N195="snížená",J195,0)</f>
        <v>9000</v>
      </c>
      <c r="BG195" s="175">
        <f>IF(N195="zákl. přenesená",J195,0)</f>
        <v>0</v>
      </c>
      <c r="BH195" s="175">
        <f>IF(N195="sníž. přenesená",J195,0)</f>
        <v>0</v>
      </c>
      <c r="BI195" s="175">
        <f>IF(N195="nulová",J195,0)</f>
        <v>0</v>
      </c>
      <c r="BJ195" s="17" t="s">
        <v>110</v>
      </c>
      <c r="BK195" s="175">
        <f>ROUND(I195*H195,2)</f>
        <v>9000</v>
      </c>
      <c r="BL195" s="17" t="s">
        <v>210</v>
      </c>
      <c r="BM195" s="174" t="s">
        <v>637</v>
      </c>
    </row>
    <row r="196" s="13" customFormat="1">
      <c r="A196" s="13"/>
      <c r="B196" s="176"/>
      <c r="C196" s="13"/>
      <c r="D196" s="177" t="s">
        <v>159</v>
      </c>
      <c r="E196" s="178" t="s">
        <v>1</v>
      </c>
      <c r="F196" s="179" t="s">
        <v>87</v>
      </c>
      <c r="G196" s="13"/>
      <c r="H196" s="180">
        <v>1</v>
      </c>
      <c r="I196" s="13"/>
      <c r="J196" s="13"/>
      <c r="K196" s="13"/>
      <c r="L196" s="176"/>
      <c r="M196" s="181"/>
      <c r="N196" s="182"/>
      <c r="O196" s="182"/>
      <c r="P196" s="182"/>
      <c r="Q196" s="182"/>
      <c r="R196" s="182"/>
      <c r="S196" s="182"/>
      <c r="T196" s="18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78" t="s">
        <v>159</v>
      </c>
      <c r="AU196" s="178" t="s">
        <v>110</v>
      </c>
      <c r="AV196" s="13" t="s">
        <v>110</v>
      </c>
      <c r="AW196" s="13" t="s">
        <v>33</v>
      </c>
      <c r="AX196" s="13" t="s">
        <v>87</v>
      </c>
      <c r="AY196" s="178" t="s">
        <v>149</v>
      </c>
    </row>
    <row r="197" s="12" customFormat="1" ht="25.92" customHeight="1">
      <c r="A197" s="12"/>
      <c r="B197" s="150"/>
      <c r="C197" s="12"/>
      <c r="D197" s="151" t="s">
        <v>78</v>
      </c>
      <c r="E197" s="152" t="s">
        <v>348</v>
      </c>
      <c r="F197" s="152" t="s">
        <v>638</v>
      </c>
      <c r="G197" s="12"/>
      <c r="H197" s="12"/>
      <c r="I197" s="12"/>
      <c r="J197" s="153">
        <f>BK197</f>
        <v>32633.799999999999</v>
      </c>
      <c r="K197" s="12"/>
      <c r="L197" s="150"/>
      <c r="M197" s="154"/>
      <c r="N197" s="155"/>
      <c r="O197" s="155"/>
      <c r="P197" s="156">
        <f>P198</f>
        <v>66.616</v>
      </c>
      <c r="Q197" s="155"/>
      <c r="R197" s="156">
        <f>R198</f>
        <v>0.38040000000000002</v>
      </c>
      <c r="S197" s="155"/>
      <c r="T197" s="157">
        <f>T198</f>
        <v>0.66243999999999992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1" t="s">
        <v>166</v>
      </c>
      <c r="AT197" s="158" t="s">
        <v>78</v>
      </c>
      <c r="AU197" s="158" t="s">
        <v>79</v>
      </c>
      <c r="AY197" s="151" t="s">
        <v>149</v>
      </c>
      <c r="BK197" s="159">
        <f>BK198</f>
        <v>32633.799999999999</v>
      </c>
    </row>
    <row r="198" s="12" customFormat="1" ht="22.8" customHeight="1">
      <c r="A198" s="12"/>
      <c r="B198" s="150"/>
      <c r="C198" s="12"/>
      <c r="D198" s="151" t="s">
        <v>78</v>
      </c>
      <c r="E198" s="160" t="s">
        <v>639</v>
      </c>
      <c r="F198" s="160" t="s">
        <v>640</v>
      </c>
      <c r="G198" s="12"/>
      <c r="H198" s="12"/>
      <c r="I198" s="12"/>
      <c r="J198" s="161">
        <f>BK198</f>
        <v>32633.799999999999</v>
      </c>
      <c r="K198" s="12"/>
      <c r="L198" s="150"/>
      <c r="M198" s="154"/>
      <c r="N198" s="155"/>
      <c r="O198" s="155"/>
      <c r="P198" s="156">
        <f>SUM(P199:P224)</f>
        <v>66.616</v>
      </c>
      <c r="Q198" s="155"/>
      <c r="R198" s="156">
        <f>SUM(R199:R224)</f>
        <v>0.38040000000000002</v>
      </c>
      <c r="S198" s="155"/>
      <c r="T198" s="157">
        <f>SUM(T199:T224)</f>
        <v>0.66243999999999992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1" t="s">
        <v>166</v>
      </c>
      <c r="AT198" s="158" t="s">
        <v>78</v>
      </c>
      <c r="AU198" s="158" t="s">
        <v>87</v>
      </c>
      <c r="AY198" s="151" t="s">
        <v>149</v>
      </c>
      <c r="BK198" s="159">
        <f>SUM(BK199:BK224)</f>
        <v>32633.799999999999</v>
      </c>
    </row>
    <row r="199" s="2" customFormat="1" ht="16.5" customHeight="1">
      <c r="A199" s="30"/>
      <c r="B199" s="162"/>
      <c r="C199" s="163" t="s">
        <v>641</v>
      </c>
      <c r="D199" s="164" t="s">
        <v>152</v>
      </c>
      <c r="E199" s="165" t="s">
        <v>642</v>
      </c>
      <c r="F199" s="166" t="s">
        <v>643</v>
      </c>
      <c r="G199" s="167" t="s">
        <v>253</v>
      </c>
      <c r="H199" s="168">
        <v>20</v>
      </c>
      <c r="I199" s="169">
        <v>90.5</v>
      </c>
      <c r="J199" s="169">
        <f>ROUND(I199*H199,2)</f>
        <v>1810</v>
      </c>
      <c r="K199" s="166" t="s">
        <v>156</v>
      </c>
      <c r="L199" s="31"/>
      <c r="M199" s="170" t="s">
        <v>1</v>
      </c>
      <c r="N199" s="171" t="s">
        <v>45</v>
      </c>
      <c r="O199" s="172">
        <v>0.19300000000000001</v>
      </c>
      <c r="P199" s="172">
        <f>O199*H199</f>
        <v>3.8600000000000003</v>
      </c>
      <c r="Q199" s="172">
        <v>0.00014999999999999999</v>
      </c>
      <c r="R199" s="172">
        <f>Q199*H199</f>
        <v>0.0029999999999999996</v>
      </c>
      <c r="S199" s="172">
        <v>0</v>
      </c>
      <c r="T199" s="173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74" t="s">
        <v>644</v>
      </c>
      <c r="AT199" s="174" t="s">
        <v>152</v>
      </c>
      <c r="AU199" s="174" t="s">
        <v>110</v>
      </c>
      <c r="AY199" s="17" t="s">
        <v>149</v>
      </c>
      <c r="BE199" s="175">
        <f>IF(N199="základní",J199,0)</f>
        <v>0</v>
      </c>
      <c r="BF199" s="175">
        <f>IF(N199="snížená",J199,0)</f>
        <v>1810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7" t="s">
        <v>110</v>
      </c>
      <c r="BK199" s="175">
        <f>ROUND(I199*H199,2)</f>
        <v>1810</v>
      </c>
      <c r="BL199" s="17" t="s">
        <v>644</v>
      </c>
      <c r="BM199" s="174" t="s">
        <v>645</v>
      </c>
    </row>
    <row r="200" s="13" customFormat="1">
      <c r="A200" s="13"/>
      <c r="B200" s="176"/>
      <c r="C200" s="13"/>
      <c r="D200" s="177" t="s">
        <v>159</v>
      </c>
      <c r="E200" s="178" t="s">
        <v>1</v>
      </c>
      <c r="F200" s="179" t="s">
        <v>262</v>
      </c>
      <c r="G200" s="13"/>
      <c r="H200" s="180">
        <v>20</v>
      </c>
      <c r="I200" s="13"/>
      <c r="J200" s="13"/>
      <c r="K200" s="13"/>
      <c r="L200" s="176"/>
      <c r="M200" s="181"/>
      <c r="N200" s="182"/>
      <c r="O200" s="182"/>
      <c r="P200" s="182"/>
      <c r="Q200" s="182"/>
      <c r="R200" s="182"/>
      <c r="S200" s="182"/>
      <c r="T200" s="18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78" t="s">
        <v>159</v>
      </c>
      <c r="AU200" s="178" t="s">
        <v>110</v>
      </c>
      <c r="AV200" s="13" t="s">
        <v>110</v>
      </c>
      <c r="AW200" s="13" t="s">
        <v>33</v>
      </c>
      <c r="AX200" s="13" t="s">
        <v>87</v>
      </c>
      <c r="AY200" s="178" t="s">
        <v>149</v>
      </c>
    </row>
    <row r="201" s="2" customFormat="1" ht="16.5" customHeight="1">
      <c r="A201" s="30"/>
      <c r="B201" s="162"/>
      <c r="C201" s="163" t="s">
        <v>646</v>
      </c>
      <c r="D201" s="164" t="s">
        <v>152</v>
      </c>
      <c r="E201" s="165" t="s">
        <v>647</v>
      </c>
      <c r="F201" s="166" t="s">
        <v>648</v>
      </c>
      <c r="G201" s="167" t="s">
        <v>253</v>
      </c>
      <c r="H201" s="168">
        <v>20</v>
      </c>
      <c r="I201" s="169">
        <v>112</v>
      </c>
      <c r="J201" s="169">
        <f>ROUND(I201*H201,2)</f>
        <v>2240</v>
      </c>
      <c r="K201" s="166" t="s">
        <v>156</v>
      </c>
      <c r="L201" s="31"/>
      <c r="M201" s="170" t="s">
        <v>1</v>
      </c>
      <c r="N201" s="171" t="s">
        <v>45</v>
      </c>
      <c r="O201" s="172">
        <v>0.23300000000000001</v>
      </c>
      <c r="P201" s="172">
        <f>O201*H201</f>
        <v>4.6600000000000001</v>
      </c>
      <c r="Q201" s="172">
        <v>0.00042000000000000002</v>
      </c>
      <c r="R201" s="172">
        <f>Q201*H201</f>
        <v>0.0084000000000000012</v>
      </c>
      <c r="S201" s="172">
        <v>0</v>
      </c>
      <c r="T201" s="173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74" t="s">
        <v>644</v>
      </c>
      <c r="AT201" s="174" t="s">
        <v>152</v>
      </c>
      <c r="AU201" s="174" t="s">
        <v>110</v>
      </c>
      <c r="AY201" s="17" t="s">
        <v>149</v>
      </c>
      <c r="BE201" s="175">
        <f>IF(N201="základní",J201,0)</f>
        <v>0</v>
      </c>
      <c r="BF201" s="175">
        <f>IF(N201="snížená",J201,0)</f>
        <v>2240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7" t="s">
        <v>110</v>
      </c>
      <c r="BK201" s="175">
        <f>ROUND(I201*H201,2)</f>
        <v>2240</v>
      </c>
      <c r="BL201" s="17" t="s">
        <v>644</v>
      </c>
      <c r="BM201" s="174" t="s">
        <v>649</v>
      </c>
    </row>
    <row r="202" s="13" customFormat="1">
      <c r="A202" s="13"/>
      <c r="B202" s="176"/>
      <c r="C202" s="13"/>
      <c r="D202" s="177" t="s">
        <v>159</v>
      </c>
      <c r="E202" s="178" t="s">
        <v>1</v>
      </c>
      <c r="F202" s="179" t="s">
        <v>262</v>
      </c>
      <c r="G202" s="13"/>
      <c r="H202" s="180">
        <v>20</v>
      </c>
      <c r="I202" s="13"/>
      <c r="J202" s="13"/>
      <c r="K202" s="13"/>
      <c r="L202" s="176"/>
      <c r="M202" s="181"/>
      <c r="N202" s="182"/>
      <c r="O202" s="182"/>
      <c r="P202" s="182"/>
      <c r="Q202" s="182"/>
      <c r="R202" s="182"/>
      <c r="S202" s="182"/>
      <c r="T202" s="18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78" t="s">
        <v>159</v>
      </c>
      <c r="AU202" s="178" t="s">
        <v>110</v>
      </c>
      <c r="AV202" s="13" t="s">
        <v>110</v>
      </c>
      <c r="AW202" s="13" t="s">
        <v>33</v>
      </c>
      <c r="AX202" s="13" t="s">
        <v>87</v>
      </c>
      <c r="AY202" s="178" t="s">
        <v>149</v>
      </c>
    </row>
    <row r="203" s="2" customFormat="1" ht="16.5" customHeight="1">
      <c r="A203" s="30"/>
      <c r="B203" s="162"/>
      <c r="C203" s="163" t="s">
        <v>650</v>
      </c>
      <c r="D203" s="164" t="s">
        <v>152</v>
      </c>
      <c r="E203" s="165" t="s">
        <v>651</v>
      </c>
      <c r="F203" s="166" t="s">
        <v>652</v>
      </c>
      <c r="G203" s="167" t="s">
        <v>253</v>
      </c>
      <c r="H203" s="168">
        <v>50</v>
      </c>
      <c r="I203" s="169">
        <v>51.799999999999997</v>
      </c>
      <c r="J203" s="169">
        <f>ROUND(I203*H203,2)</f>
        <v>2590</v>
      </c>
      <c r="K203" s="166" t="s">
        <v>156</v>
      </c>
      <c r="L203" s="31"/>
      <c r="M203" s="170" t="s">
        <v>1</v>
      </c>
      <c r="N203" s="171" t="s">
        <v>45</v>
      </c>
      <c r="O203" s="172">
        <v>0.109</v>
      </c>
      <c r="P203" s="172">
        <f>O203*H203</f>
        <v>5.4500000000000002</v>
      </c>
      <c r="Q203" s="172">
        <v>0.00014999999999999999</v>
      </c>
      <c r="R203" s="172">
        <f>Q203*H203</f>
        <v>0.0074999999999999997</v>
      </c>
      <c r="S203" s="172">
        <v>0</v>
      </c>
      <c r="T203" s="173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74" t="s">
        <v>644</v>
      </c>
      <c r="AT203" s="174" t="s">
        <v>152</v>
      </c>
      <c r="AU203" s="174" t="s">
        <v>110</v>
      </c>
      <c r="AY203" s="17" t="s">
        <v>149</v>
      </c>
      <c r="BE203" s="175">
        <f>IF(N203="základní",J203,0)</f>
        <v>0</v>
      </c>
      <c r="BF203" s="175">
        <f>IF(N203="snížená",J203,0)</f>
        <v>2590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7" t="s">
        <v>110</v>
      </c>
      <c r="BK203" s="175">
        <f>ROUND(I203*H203,2)</f>
        <v>2590</v>
      </c>
      <c r="BL203" s="17" t="s">
        <v>644</v>
      </c>
      <c r="BM203" s="174" t="s">
        <v>653</v>
      </c>
    </row>
    <row r="204" s="13" customFormat="1">
      <c r="A204" s="13"/>
      <c r="B204" s="176"/>
      <c r="C204" s="13"/>
      <c r="D204" s="177" t="s">
        <v>159</v>
      </c>
      <c r="E204" s="178" t="s">
        <v>1</v>
      </c>
      <c r="F204" s="179" t="s">
        <v>654</v>
      </c>
      <c r="G204" s="13"/>
      <c r="H204" s="180">
        <v>50</v>
      </c>
      <c r="I204" s="13"/>
      <c r="J204" s="13"/>
      <c r="K204" s="13"/>
      <c r="L204" s="176"/>
      <c r="M204" s="181"/>
      <c r="N204" s="182"/>
      <c r="O204" s="182"/>
      <c r="P204" s="182"/>
      <c r="Q204" s="182"/>
      <c r="R204" s="182"/>
      <c r="S204" s="182"/>
      <c r="T204" s="18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78" t="s">
        <v>159</v>
      </c>
      <c r="AU204" s="178" t="s">
        <v>110</v>
      </c>
      <c r="AV204" s="13" t="s">
        <v>110</v>
      </c>
      <c r="AW204" s="13" t="s">
        <v>33</v>
      </c>
      <c r="AX204" s="13" t="s">
        <v>87</v>
      </c>
      <c r="AY204" s="178" t="s">
        <v>149</v>
      </c>
    </row>
    <row r="205" s="2" customFormat="1" ht="16.5" customHeight="1">
      <c r="A205" s="30"/>
      <c r="B205" s="162"/>
      <c r="C205" s="163" t="s">
        <v>390</v>
      </c>
      <c r="D205" s="164" t="s">
        <v>152</v>
      </c>
      <c r="E205" s="165" t="s">
        <v>655</v>
      </c>
      <c r="F205" s="166" t="s">
        <v>656</v>
      </c>
      <c r="G205" s="167" t="s">
        <v>253</v>
      </c>
      <c r="H205" s="168">
        <v>50</v>
      </c>
      <c r="I205" s="169">
        <v>73.700000000000003</v>
      </c>
      <c r="J205" s="169">
        <f>ROUND(I205*H205,2)</f>
        <v>3685</v>
      </c>
      <c r="K205" s="166" t="s">
        <v>156</v>
      </c>
      <c r="L205" s="31"/>
      <c r="M205" s="170" t="s">
        <v>1</v>
      </c>
      <c r="N205" s="171" t="s">
        <v>45</v>
      </c>
      <c r="O205" s="172">
        <v>0.14999999999999999</v>
      </c>
      <c r="P205" s="172">
        <f>O205*H205</f>
        <v>7.5</v>
      </c>
      <c r="Q205" s="172">
        <v>0.00042000000000000002</v>
      </c>
      <c r="R205" s="172">
        <f>Q205*H205</f>
        <v>0.021000000000000001</v>
      </c>
      <c r="S205" s="172">
        <v>0</v>
      </c>
      <c r="T205" s="173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74" t="s">
        <v>644</v>
      </c>
      <c r="AT205" s="174" t="s">
        <v>152</v>
      </c>
      <c r="AU205" s="174" t="s">
        <v>110</v>
      </c>
      <c r="AY205" s="17" t="s">
        <v>149</v>
      </c>
      <c r="BE205" s="175">
        <f>IF(N205="základní",J205,0)</f>
        <v>0</v>
      </c>
      <c r="BF205" s="175">
        <f>IF(N205="snížená",J205,0)</f>
        <v>3685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7" t="s">
        <v>110</v>
      </c>
      <c r="BK205" s="175">
        <f>ROUND(I205*H205,2)</f>
        <v>3685</v>
      </c>
      <c r="BL205" s="17" t="s">
        <v>644</v>
      </c>
      <c r="BM205" s="174" t="s">
        <v>657</v>
      </c>
    </row>
    <row r="206" s="13" customFormat="1">
      <c r="A206" s="13"/>
      <c r="B206" s="176"/>
      <c r="C206" s="13"/>
      <c r="D206" s="177" t="s">
        <v>159</v>
      </c>
      <c r="E206" s="178" t="s">
        <v>1</v>
      </c>
      <c r="F206" s="179" t="s">
        <v>654</v>
      </c>
      <c r="G206" s="13"/>
      <c r="H206" s="180">
        <v>50</v>
      </c>
      <c r="I206" s="13"/>
      <c r="J206" s="13"/>
      <c r="K206" s="13"/>
      <c r="L206" s="176"/>
      <c r="M206" s="181"/>
      <c r="N206" s="182"/>
      <c r="O206" s="182"/>
      <c r="P206" s="182"/>
      <c r="Q206" s="182"/>
      <c r="R206" s="182"/>
      <c r="S206" s="182"/>
      <c r="T206" s="18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78" t="s">
        <v>159</v>
      </c>
      <c r="AU206" s="178" t="s">
        <v>110</v>
      </c>
      <c r="AV206" s="13" t="s">
        <v>110</v>
      </c>
      <c r="AW206" s="13" t="s">
        <v>33</v>
      </c>
      <c r="AX206" s="13" t="s">
        <v>87</v>
      </c>
      <c r="AY206" s="178" t="s">
        <v>149</v>
      </c>
    </row>
    <row r="207" s="2" customFormat="1" ht="21.75" customHeight="1">
      <c r="A207" s="30"/>
      <c r="B207" s="162"/>
      <c r="C207" s="163" t="s">
        <v>658</v>
      </c>
      <c r="D207" s="164" t="s">
        <v>152</v>
      </c>
      <c r="E207" s="165" t="s">
        <v>659</v>
      </c>
      <c r="F207" s="166" t="s">
        <v>660</v>
      </c>
      <c r="G207" s="167" t="s">
        <v>253</v>
      </c>
      <c r="H207" s="168">
        <v>60</v>
      </c>
      <c r="I207" s="169">
        <v>26</v>
      </c>
      <c r="J207" s="169">
        <f>ROUND(I207*H207,2)</f>
        <v>1560</v>
      </c>
      <c r="K207" s="166" t="s">
        <v>156</v>
      </c>
      <c r="L207" s="31"/>
      <c r="M207" s="170" t="s">
        <v>1</v>
      </c>
      <c r="N207" s="171" t="s">
        <v>45</v>
      </c>
      <c r="O207" s="172">
        <v>0.035999999999999997</v>
      </c>
      <c r="P207" s="172">
        <f>O207*H207</f>
        <v>2.1599999999999997</v>
      </c>
      <c r="Q207" s="172">
        <v>0.0055900000000000004</v>
      </c>
      <c r="R207" s="172">
        <f>Q207*H207</f>
        <v>0.33540000000000003</v>
      </c>
      <c r="S207" s="172">
        <v>0</v>
      </c>
      <c r="T207" s="173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74" t="s">
        <v>644</v>
      </c>
      <c r="AT207" s="174" t="s">
        <v>152</v>
      </c>
      <c r="AU207" s="174" t="s">
        <v>110</v>
      </c>
      <c r="AY207" s="17" t="s">
        <v>149</v>
      </c>
      <c r="BE207" s="175">
        <f>IF(N207="základní",J207,0)</f>
        <v>0</v>
      </c>
      <c r="BF207" s="175">
        <f>IF(N207="snížená",J207,0)</f>
        <v>1560</v>
      </c>
      <c r="BG207" s="175">
        <f>IF(N207="zákl. přenesená",J207,0)</f>
        <v>0</v>
      </c>
      <c r="BH207" s="175">
        <f>IF(N207="sníž. přenesená",J207,0)</f>
        <v>0</v>
      </c>
      <c r="BI207" s="175">
        <f>IF(N207="nulová",J207,0)</f>
        <v>0</v>
      </c>
      <c r="BJ207" s="17" t="s">
        <v>110</v>
      </c>
      <c r="BK207" s="175">
        <f>ROUND(I207*H207,2)</f>
        <v>1560</v>
      </c>
      <c r="BL207" s="17" t="s">
        <v>644</v>
      </c>
      <c r="BM207" s="174" t="s">
        <v>661</v>
      </c>
    </row>
    <row r="208" s="13" customFormat="1">
      <c r="A208" s="13"/>
      <c r="B208" s="176"/>
      <c r="C208" s="13"/>
      <c r="D208" s="177" t="s">
        <v>159</v>
      </c>
      <c r="E208" s="178" t="s">
        <v>1</v>
      </c>
      <c r="F208" s="179" t="s">
        <v>662</v>
      </c>
      <c r="G208" s="13"/>
      <c r="H208" s="180">
        <v>60</v>
      </c>
      <c r="I208" s="13"/>
      <c r="J208" s="13"/>
      <c r="K208" s="13"/>
      <c r="L208" s="176"/>
      <c r="M208" s="181"/>
      <c r="N208" s="182"/>
      <c r="O208" s="182"/>
      <c r="P208" s="182"/>
      <c r="Q208" s="182"/>
      <c r="R208" s="182"/>
      <c r="S208" s="182"/>
      <c r="T208" s="18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78" t="s">
        <v>159</v>
      </c>
      <c r="AU208" s="178" t="s">
        <v>110</v>
      </c>
      <c r="AV208" s="13" t="s">
        <v>110</v>
      </c>
      <c r="AW208" s="13" t="s">
        <v>33</v>
      </c>
      <c r="AX208" s="13" t="s">
        <v>87</v>
      </c>
      <c r="AY208" s="178" t="s">
        <v>149</v>
      </c>
    </row>
    <row r="209" s="2" customFormat="1" ht="16.5" customHeight="1">
      <c r="A209" s="30"/>
      <c r="B209" s="162"/>
      <c r="C209" s="163" t="s">
        <v>663</v>
      </c>
      <c r="D209" s="164" t="s">
        <v>152</v>
      </c>
      <c r="E209" s="165" t="s">
        <v>664</v>
      </c>
      <c r="F209" s="166" t="s">
        <v>665</v>
      </c>
      <c r="G209" s="167" t="s">
        <v>224</v>
      </c>
      <c r="H209" s="168">
        <v>26</v>
      </c>
      <c r="I209" s="169">
        <v>35.799999999999997</v>
      </c>
      <c r="J209" s="169">
        <f>ROUND(I209*H209,2)</f>
        <v>930.79999999999995</v>
      </c>
      <c r="K209" s="166" t="s">
        <v>156</v>
      </c>
      <c r="L209" s="31"/>
      <c r="M209" s="170" t="s">
        <v>1</v>
      </c>
      <c r="N209" s="171" t="s">
        <v>45</v>
      </c>
      <c r="O209" s="172">
        <v>0.080000000000000002</v>
      </c>
      <c r="P209" s="172">
        <f>O209*H209</f>
        <v>2.0800000000000001</v>
      </c>
      <c r="Q209" s="172">
        <v>0</v>
      </c>
      <c r="R209" s="172">
        <f>Q209*H209</f>
        <v>0</v>
      </c>
      <c r="S209" s="172">
        <v>0.00056999999999999998</v>
      </c>
      <c r="T209" s="173">
        <f>S209*H209</f>
        <v>0.01482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74" t="s">
        <v>644</v>
      </c>
      <c r="AT209" s="174" t="s">
        <v>152</v>
      </c>
      <c r="AU209" s="174" t="s">
        <v>110</v>
      </c>
      <c r="AY209" s="17" t="s">
        <v>149</v>
      </c>
      <c r="BE209" s="175">
        <f>IF(N209="základní",J209,0)</f>
        <v>0</v>
      </c>
      <c r="BF209" s="175">
        <f>IF(N209="snížená",J209,0)</f>
        <v>930.79999999999995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7" t="s">
        <v>110</v>
      </c>
      <c r="BK209" s="175">
        <f>ROUND(I209*H209,2)</f>
        <v>930.79999999999995</v>
      </c>
      <c r="BL209" s="17" t="s">
        <v>644</v>
      </c>
      <c r="BM209" s="174" t="s">
        <v>666</v>
      </c>
    </row>
    <row r="210" s="13" customFormat="1">
      <c r="A210" s="13"/>
      <c r="B210" s="176"/>
      <c r="C210" s="13"/>
      <c r="D210" s="177" t="s">
        <v>159</v>
      </c>
      <c r="E210" s="178" t="s">
        <v>1</v>
      </c>
      <c r="F210" s="179" t="s">
        <v>527</v>
      </c>
      <c r="G210" s="13"/>
      <c r="H210" s="180">
        <v>26</v>
      </c>
      <c r="I210" s="13"/>
      <c r="J210" s="13"/>
      <c r="K210" s="13"/>
      <c r="L210" s="176"/>
      <c r="M210" s="181"/>
      <c r="N210" s="182"/>
      <c r="O210" s="182"/>
      <c r="P210" s="182"/>
      <c r="Q210" s="182"/>
      <c r="R210" s="182"/>
      <c r="S210" s="182"/>
      <c r="T210" s="18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78" t="s">
        <v>159</v>
      </c>
      <c r="AU210" s="178" t="s">
        <v>110</v>
      </c>
      <c r="AV210" s="13" t="s">
        <v>110</v>
      </c>
      <c r="AW210" s="13" t="s">
        <v>33</v>
      </c>
      <c r="AX210" s="13" t="s">
        <v>87</v>
      </c>
      <c r="AY210" s="178" t="s">
        <v>149</v>
      </c>
    </row>
    <row r="211" s="2" customFormat="1" ht="16.5" customHeight="1">
      <c r="A211" s="30"/>
      <c r="B211" s="162"/>
      <c r="C211" s="163" t="s">
        <v>667</v>
      </c>
      <c r="D211" s="164" t="s">
        <v>152</v>
      </c>
      <c r="E211" s="165" t="s">
        <v>668</v>
      </c>
      <c r="F211" s="166" t="s">
        <v>669</v>
      </c>
      <c r="G211" s="167" t="s">
        <v>224</v>
      </c>
      <c r="H211" s="168">
        <v>67</v>
      </c>
      <c r="I211" s="169">
        <v>40</v>
      </c>
      <c r="J211" s="169">
        <f>ROUND(I211*H211,2)</f>
        <v>2680</v>
      </c>
      <c r="K211" s="166" t="s">
        <v>156</v>
      </c>
      <c r="L211" s="31"/>
      <c r="M211" s="170" t="s">
        <v>1</v>
      </c>
      <c r="N211" s="171" t="s">
        <v>45</v>
      </c>
      <c r="O211" s="172">
        <v>0.087999999999999995</v>
      </c>
      <c r="P211" s="172">
        <f>O211*H211</f>
        <v>5.8959999999999999</v>
      </c>
      <c r="Q211" s="172">
        <v>0</v>
      </c>
      <c r="R211" s="172">
        <f>Q211*H211</f>
        <v>0</v>
      </c>
      <c r="S211" s="172">
        <v>0.00085999999999999998</v>
      </c>
      <c r="T211" s="173">
        <f>S211*H211</f>
        <v>0.057619999999999998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74" t="s">
        <v>644</v>
      </c>
      <c r="AT211" s="174" t="s">
        <v>152</v>
      </c>
      <c r="AU211" s="174" t="s">
        <v>110</v>
      </c>
      <c r="AY211" s="17" t="s">
        <v>149</v>
      </c>
      <c r="BE211" s="175">
        <f>IF(N211="základní",J211,0)</f>
        <v>0</v>
      </c>
      <c r="BF211" s="175">
        <f>IF(N211="snížená",J211,0)</f>
        <v>2680</v>
      </c>
      <c r="BG211" s="175">
        <f>IF(N211="zákl. přenesená",J211,0)</f>
        <v>0</v>
      </c>
      <c r="BH211" s="175">
        <f>IF(N211="sníž. přenesená",J211,0)</f>
        <v>0</v>
      </c>
      <c r="BI211" s="175">
        <f>IF(N211="nulová",J211,0)</f>
        <v>0</v>
      </c>
      <c r="BJ211" s="17" t="s">
        <v>110</v>
      </c>
      <c r="BK211" s="175">
        <f>ROUND(I211*H211,2)</f>
        <v>2680</v>
      </c>
      <c r="BL211" s="17" t="s">
        <v>644</v>
      </c>
      <c r="BM211" s="174" t="s">
        <v>670</v>
      </c>
    </row>
    <row r="212" s="13" customFormat="1">
      <c r="A212" s="13"/>
      <c r="B212" s="176"/>
      <c r="C212" s="13"/>
      <c r="D212" s="177" t="s">
        <v>159</v>
      </c>
      <c r="E212" s="178" t="s">
        <v>1</v>
      </c>
      <c r="F212" s="179" t="s">
        <v>671</v>
      </c>
      <c r="G212" s="13"/>
      <c r="H212" s="180">
        <v>67</v>
      </c>
      <c r="I212" s="13"/>
      <c r="J212" s="13"/>
      <c r="K212" s="13"/>
      <c r="L212" s="176"/>
      <c r="M212" s="181"/>
      <c r="N212" s="182"/>
      <c r="O212" s="182"/>
      <c r="P212" s="182"/>
      <c r="Q212" s="182"/>
      <c r="R212" s="182"/>
      <c r="S212" s="182"/>
      <c r="T212" s="18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78" t="s">
        <v>159</v>
      </c>
      <c r="AU212" s="178" t="s">
        <v>110</v>
      </c>
      <c r="AV212" s="13" t="s">
        <v>110</v>
      </c>
      <c r="AW212" s="13" t="s">
        <v>33</v>
      </c>
      <c r="AX212" s="13" t="s">
        <v>87</v>
      </c>
      <c r="AY212" s="178" t="s">
        <v>149</v>
      </c>
    </row>
    <row r="213" s="2" customFormat="1" ht="16.5" customHeight="1">
      <c r="A213" s="30"/>
      <c r="B213" s="162"/>
      <c r="C213" s="163" t="s">
        <v>672</v>
      </c>
      <c r="D213" s="164" t="s">
        <v>152</v>
      </c>
      <c r="E213" s="165" t="s">
        <v>673</v>
      </c>
      <c r="F213" s="166" t="s">
        <v>674</v>
      </c>
      <c r="G213" s="167" t="s">
        <v>253</v>
      </c>
      <c r="H213" s="168">
        <v>50</v>
      </c>
      <c r="I213" s="169">
        <v>53.600000000000001</v>
      </c>
      <c r="J213" s="169">
        <f>ROUND(I213*H213,2)</f>
        <v>2680</v>
      </c>
      <c r="K213" s="166" t="s">
        <v>156</v>
      </c>
      <c r="L213" s="31"/>
      <c r="M213" s="170" t="s">
        <v>1</v>
      </c>
      <c r="N213" s="171" t="s">
        <v>45</v>
      </c>
      <c r="O213" s="172">
        <v>0.112</v>
      </c>
      <c r="P213" s="172">
        <f>O213*H213</f>
        <v>5.6000000000000005</v>
      </c>
      <c r="Q213" s="172">
        <v>1.0000000000000001E-05</v>
      </c>
      <c r="R213" s="172">
        <f>Q213*H213</f>
        <v>0.00050000000000000001</v>
      </c>
      <c r="S213" s="172">
        <v>0.002</v>
      </c>
      <c r="T213" s="173">
        <f>S213*H213</f>
        <v>0.10000000000000001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74" t="s">
        <v>644</v>
      </c>
      <c r="AT213" s="174" t="s">
        <v>152</v>
      </c>
      <c r="AU213" s="174" t="s">
        <v>110</v>
      </c>
      <c r="AY213" s="17" t="s">
        <v>149</v>
      </c>
      <c r="BE213" s="175">
        <f>IF(N213="základní",J213,0)</f>
        <v>0</v>
      </c>
      <c r="BF213" s="175">
        <f>IF(N213="snížená",J213,0)</f>
        <v>2680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7" t="s">
        <v>110</v>
      </c>
      <c r="BK213" s="175">
        <f>ROUND(I213*H213,2)</f>
        <v>2680</v>
      </c>
      <c r="BL213" s="17" t="s">
        <v>644</v>
      </c>
      <c r="BM213" s="174" t="s">
        <v>675</v>
      </c>
    </row>
    <row r="214" s="13" customFormat="1">
      <c r="A214" s="13"/>
      <c r="B214" s="176"/>
      <c r="C214" s="13"/>
      <c r="D214" s="177" t="s">
        <v>159</v>
      </c>
      <c r="E214" s="178" t="s">
        <v>1</v>
      </c>
      <c r="F214" s="179" t="s">
        <v>654</v>
      </c>
      <c r="G214" s="13"/>
      <c r="H214" s="180">
        <v>50</v>
      </c>
      <c r="I214" s="13"/>
      <c r="J214" s="13"/>
      <c r="K214" s="13"/>
      <c r="L214" s="176"/>
      <c r="M214" s="181"/>
      <c r="N214" s="182"/>
      <c r="O214" s="182"/>
      <c r="P214" s="182"/>
      <c r="Q214" s="182"/>
      <c r="R214" s="182"/>
      <c r="S214" s="182"/>
      <c r="T214" s="18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78" t="s">
        <v>159</v>
      </c>
      <c r="AU214" s="178" t="s">
        <v>110</v>
      </c>
      <c r="AV214" s="13" t="s">
        <v>110</v>
      </c>
      <c r="AW214" s="13" t="s">
        <v>33</v>
      </c>
      <c r="AX214" s="13" t="s">
        <v>87</v>
      </c>
      <c r="AY214" s="178" t="s">
        <v>149</v>
      </c>
    </row>
    <row r="215" s="2" customFormat="1" ht="16.5" customHeight="1">
      <c r="A215" s="30"/>
      <c r="B215" s="162"/>
      <c r="C215" s="163" t="s">
        <v>676</v>
      </c>
      <c r="D215" s="164" t="s">
        <v>152</v>
      </c>
      <c r="E215" s="165" t="s">
        <v>677</v>
      </c>
      <c r="F215" s="166" t="s">
        <v>678</v>
      </c>
      <c r="G215" s="167" t="s">
        <v>253</v>
      </c>
      <c r="H215" s="168">
        <v>50</v>
      </c>
      <c r="I215" s="169">
        <v>67.200000000000003</v>
      </c>
      <c r="J215" s="169">
        <f>ROUND(I215*H215,2)</f>
        <v>3360</v>
      </c>
      <c r="K215" s="166" t="s">
        <v>156</v>
      </c>
      <c r="L215" s="31"/>
      <c r="M215" s="170" t="s">
        <v>1</v>
      </c>
      <c r="N215" s="171" t="s">
        <v>45</v>
      </c>
      <c r="O215" s="172">
        <v>0.14099999999999999</v>
      </c>
      <c r="P215" s="172">
        <f>O215*H215</f>
        <v>7.0499999999999989</v>
      </c>
      <c r="Q215" s="172">
        <v>2.0000000000000002E-05</v>
      </c>
      <c r="R215" s="172">
        <f>Q215*H215</f>
        <v>0.001</v>
      </c>
      <c r="S215" s="172">
        <v>0.0030000000000000001</v>
      </c>
      <c r="T215" s="173">
        <f>S215*H215</f>
        <v>0.14999999999999999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74" t="s">
        <v>644</v>
      </c>
      <c r="AT215" s="174" t="s">
        <v>152</v>
      </c>
      <c r="AU215" s="174" t="s">
        <v>110</v>
      </c>
      <c r="AY215" s="17" t="s">
        <v>149</v>
      </c>
      <c r="BE215" s="175">
        <f>IF(N215="základní",J215,0)</f>
        <v>0</v>
      </c>
      <c r="BF215" s="175">
        <f>IF(N215="snížená",J215,0)</f>
        <v>3360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7" t="s">
        <v>110</v>
      </c>
      <c r="BK215" s="175">
        <f>ROUND(I215*H215,2)</f>
        <v>3360</v>
      </c>
      <c r="BL215" s="17" t="s">
        <v>644</v>
      </c>
      <c r="BM215" s="174" t="s">
        <v>679</v>
      </c>
    </row>
    <row r="216" s="13" customFormat="1">
      <c r="A216" s="13"/>
      <c r="B216" s="176"/>
      <c r="C216" s="13"/>
      <c r="D216" s="177" t="s">
        <v>159</v>
      </c>
      <c r="E216" s="178" t="s">
        <v>1</v>
      </c>
      <c r="F216" s="179" t="s">
        <v>654</v>
      </c>
      <c r="G216" s="13"/>
      <c r="H216" s="180">
        <v>50</v>
      </c>
      <c r="I216" s="13"/>
      <c r="J216" s="13"/>
      <c r="K216" s="13"/>
      <c r="L216" s="176"/>
      <c r="M216" s="181"/>
      <c r="N216" s="182"/>
      <c r="O216" s="182"/>
      <c r="P216" s="182"/>
      <c r="Q216" s="182"/>
      <c r="R216" s="182"/>
      <c r="S216" s="182"/>
      <c r="T216" s="18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78" t="s">
        <v>159</v>
      </c>
      <c r="AU216" s="178" t="s">
        <v>110</v>
      </c>
      <c r="AV216" s="13" t="s">
        <v>110</v>
      </c>
      <c r="AW216" s="13" t="s">
        <v>33</v>
      </c>
      <c r="AX216" s="13" t="s">
        <v>87</v>
      </c>
      <c r="AY216" s="178" t="s">
        <v>149</v>
      </c>
    </row>
    <row r="217" s="2" customFormat="1" ht="16.5" customHeight="1">
      <c r="A217" s="30"/>
      <c r="B217" s="162"/>
      <c r="C217" s="163" t="s">
        <v>680</v>
      </c>
      <c r="D217" s="164" t="s">
        <v>152</v>
      </c>
      <c r="E217" s="165" t="s">
        <v>681</v>
      </c>
      <c r="F217" s="166" t="s">
        <v>682</v>
      </c>
      <c r="G217" s="167" t="s">
        <v>253</v>
      </c>
      <c r="H217" s="168">
        <v>20</v>
      </c>
      <c r="I217" s="169">
        <v>68.099999999999994</v>
      </c>
      <c r="J217" s="169">
        <f>ROUND(I217*H217,2)</f>
        <v>1362</v>
      </c>
      <c r="K217" s="166" t="s">
        <v>156</v>
      </c>
      <c r="L217" s="31"/>
      <c r="M217" s="170" t="s">
        <v>1</v>
      </c>
      <c r="N217" s="171" t="s">
        <v>45</v>
      </c>
      <c r="O217" s="172">
        <v>0.14699999999999999</v>
      </c>
      <c r="P217" s="172">
        <f>O217*H217</f>
        <v>2.9399999999999999</v>
      </c>
      <c r="Q217" s="172">
        <v>1.0000000000000001E-05</v>
      </c>
      <c r="R217" s="172">
        <f>Q217*H217</f>
        <v>0.00020000000000000001</v>
      </c>
      <c r="S217" s="172">
        <v>0.002</v>
      </c>
      <c r="T217" s="173">
        <f>S217*H217</f>
        <v>0.040000000000000001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74" t="s">
        <v>644</v>
      </c>
      <c r="AT217" s="174" t="s">
        <v>152</v>
      </c>
      <c r="AU217" s="174" t="s">
        <v>110</v>
      </c>
      <c r="AY217" s="17" t="s">
        <v>149</v>
      </c>
      <c r="BE217" s="175">
        <f>IF(N217="základní",J217,0)</f>
        <v>0</v>
      </c>
      <c r="BF217" s="175">
        <f>IF(N217="snížená",J217,0)</f>
        <v>1362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17" t="s">
        <v>110</v>
      </c>
      <c r="BK217" s="175">
        <f>ROUND(I217*H217,2)</f>
        <v>1362</v>
      </c>
      <c r="BL217" s="17" t="s">
        <v>644</v>
      </c>
      <c r="BM217" s="174" t="s">
        <v>683</v>
      </c>
    </row>
    <row r="218" s="13" customFormat="1">
      <c r="A218" s="13"/>
      <c r="B218" s="176"/>
      <c r="C218" s="13"/>
      <c r="D218" s="177" t="s">
        <v>159</v>
      </c>
      <c r="E218" s="178" t="s">
        <v>1</v>
      </c>
      <c r="F218" s="179" t="s">
        <v>262</v>
      </c>
      <c r="G218" s="13"/>
      <c r="H218" s="180">
        <v>20</v>
      </c>
      <c r="I218" s="13"/>
      <c r="J218" s="13"/>
      <c r="K218" s="13"/>
      <c r="L218" s="176"/>
      <c r="M218" s="181"/>
      <c r="N218" s="182"/>
      <c r="O218" s="182"/>
      <c r="P218" s="182"/>
      <c r="Q218" s="182"/>
      <c r="R218" s="182"/>
      <c r="S218" s="182"/>
      <c r="T218" s="18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78" t="s">
        <v>159</v>
      </c>
      <c r="AU218" s="178" t="s">
        <v>110</v>
      </c>
      <c r="AV218" s="13" t="s">
        <v>110</v>
      </c>
      <c r="AW218" s="13" t="s">
        <v>33</v>
      </c>
      <c r="AX218" s="13" t="s">
        <v>87</v>
      </c>
      <c r="AY218" s="178" t="s">
        <v>149</v>
      </c>
    </row>
    <row r="219" s="2" customFormat="1" ht="16.5" customHeight="1">
      <c r="A219" s="30"/>
      <c r="B219" s="162"/>
      <c r="C219" s="163" t="s">
        <v>684</v>
      </c>
      <c r="D219" s="164" t="s">
        <v>152</v>
      </c>
      <c r="E219" s="165" t="s">
        <v>685</v>
      </c>
      <c r="F219" s="166" t="s">
        <v>686</v>
      </c>
      <c r="G219" s="167" t="s">
        <v>253</v>
      </c>
      <c r="H219" s="168">
        <v>20</v>
      </c>
      <c r="I219" s="169">
        <v>81.799999999999997</v>
      </c>
      <c r="J219" s="169">
        <f>ROUND(I219*H219,2)</f>
        <v>1636</v>
      </c>
      <c r="K219" s="166" t="s">
        <v>156</v>
      </c>
      <c r="L219" s="31"/>
      <c r="M219" s="170" t="s">
        <v>1</v>
      </c>
      <c r="N219" s="171" t="s">
        <v>45</v>
      </c>
      <c r="O219" s="172">
        <v>0.17599999999999999</v>
      </c>
      <c r="P219" s="172">
        <f>O219*H219</f>
        <v>3.5199999999999996</v>
      </c>
      <c r="Q219" s="172">
        <v>2.0000000000000002E-05</v>
      </c>
      <c r="R219" s="172">
        <f>Q219*H219</f>
        <v>0.00040000000000000002</v>
      </c>
      <c r="S219" s="172">
        <v>0.0030000000000000001</v>
      </c>
      <c r="T219" s="173">
        <f>S219*H219</f>
        <v>0.059999999999999998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74" t="s">
        <v>644</v>
      </c>
      <c r="AT219" s="174" t="s">
        <v>152</v>
      </c>
      <c r="AU219" s="174" t="s">
        <v>110</v>
      </c>
      <c r="AY219" s="17" t="s">
        <v>149</v>
      </c>
      <c r="BE219" s="175">
        <f>IF(N219="základní",J219,0)</f>
        <v>0</v>
      </c>
      <c r="BF219" s="175">
        <f>IF(N219="snížená",J219,0)</f>
        <v>1636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7" t="s">
        <v>110</v>
      </c>
      <c r="BK219" s="175">
        <f>ROUND(I219*H219,2)</f>
        <v>1636</v>
      </c>
      <c r="BL219" s="17" t="s">
        <v>644</v>
      </c>
      <c r="BM219" s="174" t="s">
        <v>687</v>
      </c>
    </row>
    <row r="220" s="13" customFormat="1">
      <c r="A220" s="13"/>
      <c r="B220" s="176"/>
      <c r="C220" s="13"/>
      <c r="D220" s="177" t="s">
        <v>159</v>
      </c>
      <c r="E220" s="178" t="s">
        <v>1</v>
      </c>
      <c r="F220" s="179" t="s">
        <v>262</v>
      </c>
      <c r="G220" s="13"/>
      <c r="H220" s="180">
        <v>20</v>
      </c>
      <c r="I220" s="13"/>
      <c r="J220" s="13"/>
      <c r="K220" s="13"/>
      <c r="L220" s="176"/>
      <c r="M220" s="181"/>
      <c r="N220" s="182"/>
      <c r="O220" s="182"/>
      <c r="P220" s="182"/>
      <c r="Q220" s="182"/>
      <c r="R220" s="182"/>
      <c r="S220" s="182"/>
      <c r="T220" s="18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78" t="s">
        <v>159</v>
      </c>
      <c r="AU220" s="178" t="s">
        <v>110</v>
      </c>
      <c r="AV220" s="13" t="s">
        <v>110</v>
      </c>
      <c r="AW220" s="13" t="s">
        <v>33</v>
      </c>
      <c r="AX220" s="13" t="s">
        <v>87</v>
      </c>
      <c r="AY220" s="178" t="s">
        <v>149</v>
      </c>
    </row>
    <row r="221" s="2" customFormat="1" ht="16.5" customHeight="1">
      <c r="A221" s="30"/>
      <c r="B221" s="162"/>
      <c r="C221" s="163" t="s">
        <v>688</v>
      </c>
      <c r="D221" s="164" t="s">
        <v>152</v>
      </c>
      <c r="E221" s="165" t="s">
        <v>689</v>
      </c>
      <c r="F221" s="166" t="s">
        <v>690</v>
      </c>
      <c r="G221" s="167" t="s">
        <v>253</v>
      </c>
      <c r="H221" s="168">
        <v>30</v>
      </c>
      <c r="I221" s="169">
        <v>116</v>
      </c>
      <c r="J221" s="169">
        <f>ROUND(I221*H221,2)</f>
        <v>3480</v>
      </c>
      <c r="K221" s="166" t="s">
        <v>156</v>
      </c>
      <c r="L221" s="31"/>
      <c r="M221" s="170" t="s">
        <v>1</v>
      </c>
      <c r="N221" s="171" t="s">
        <v>45</v>
      </c>
      <c r="O221" s="172">
        <v>0.22</v>
      </c>
      <c r="P221" s="172">
        <f>O221*H221</f>
        <v>6.5999999999999996</v>
      </c>
      <c r="Q221" s="172">
        <v>5.0000000000000002E-05</v>
      </c>
      <c r="R221" s="172">
        <f>Q221*H221</f>
        <v>0.0015</v>
      </c>
      <c r="S221" s="172">
        <v>0.0030000000000000001</v>
      </c>
      <c r="T221" s="173">
        <f>S221*H221</f>
        <v>0.089999999999999997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74" t="s">
        <v>644</v>
      </c>
      <c r="AT221" s="174" t="s">
        <v>152</v>
      </c>
      <c r="AU221" s="174" t="s">
        <v>110</v>
      </c>
      <c r="AY221" s="17" t="s">
        <v>149</v>
      </c>
      <c r="BE221" s="175">
        <f>IF(N221="základní",J221,0)</f>
        <v>0</v>
      </c>
      <c r="BF221" s="175">
        <f>IF(N221="snížená",J221,0)</f>
        <v>3480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7" t="s">
        <v>110</v>
      </c>
      <c r="BK221" s="175">
        <f>ROUND(I221*H221,2)</f>
        <v>3480</v>
      </c>
      <c r="BL221" s="17" t="s">
        <v>644</v>
      </c>
      <c r="BM221" s="174" t="s">
        <v>691</v>
      </c>
    </row>
    <row r="222" s="13" customFormat="1">
      <c r="A222" s="13"/>
      <c r="B222" s="176"/>
      <c r="C222" s="13"/>
      <c r="D222" s="177" t="s">
        <v>159</v>
      </c>
      <c r="E222" s="178" t="s">
        <v>1</v>
      </c>
      <c r="F222" s="179" t="s">
        <v>104</v>
      </c>
      <c r="G222" s="13"/>
      <c r="H222" s="180">
        <v>30</v>
      </c>
      <c r="I222" s="13"/>
      <c r="J222" s="13"/>
      <c r="K222" s="13"/>
      <c r="L222" s="176"/>
      <c r="M222" s="181"/>
      <c r="N222" s="182"/>
      <c r="O222" s="182"/>
      <c r="P222" s="182"/>
      <c r="Q222" s="182"/>
      <c r="R222" s="182"/>
      <c r="S222" s="182"/>
      <c r="T222" s="18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78" t="s">
        <v>159</v>
      </c>
      <c r="AU222" s="178" t="s">
        <v>110</v>
      </c>
      <c r="AV222" s="13" t="s">
        <v>110</v>
      </c>
      <c r="AW222" s="13" t="s">
        <v>33</v>
      </c>
      <c r="AX222" s="13" t="s">
        <v>87</v>
      </c>
      <c r="AY222" s="178" t="s">
        <v>149</v>
      </c>
    </row>
    <row r="223" s="2" customFormat="1" ht="16.5" customHeight="1">
      <c r="A223" s="30"/>
      <c r="B223" s="162"/>
      <c r="C223" s="163" t="s">
        <v>692</v>
      </c>
      <c r="D223" s="164" t="s">
        <v>152</v>
      </c>
      <c r="E223" s="165" t="s">
        <v>693</v>
      </c>
      <c r="F223" s="166" t="s">
        <v>694</v>
      </c>
      <c r="G223" s="167" t="s">
        <v>253</v>
      </c>
      <c r="H223" s="168">
        <v>30</v>
      </c>
      <c r="I223" s="169">
        <v>154</v>
      </c>
      <c r="J223" s="169">
        <f>ROUND(I223*H223,2)</f>
        <v>4620</v>
      </c>
      <c r="K223" s="166" t="s">
        <v>156</v>
      </c>
      <c r="L223" s="31"/>
      <c r="M223" s="170" t="s">
        <v>1</v>
      </c>
      <c r="N223" s="171" t="s">
        <v>45</v>
      </c>
      <c r="O223" s="172">
        <v>0.31</v>
      </c>
      <c r="P223" s="172">
        <f>O223*H223</f>
        <v>9.3000000000000007</v>
      </c>
      <c r="Q223" s="172">
        <v>5.0000000000000002E-05</v>
      </c>
      <c r="R223" s="172">
        <f>Q223*H223</f>
        <v>0.0015</v>
      </c>
      <c r="S223" s="172">
        <v>0.0050000000000000001</v>
      </c>
      <c r="T223" s="173">
        <f>S223*H223</f>
        <v>0.14999999999999999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74" t="s">
        <v>644</v>
      </c>
      <c r="AT223" s="174" t="s">
        <v>152</v>
      </c>
      <c r="AU223" s="174" t="s">
        <v>110</v>
      </c>
      <c r="AY223" s="17" t="s">
        <v>149</v>
      </c>
      <c r="BE223" s="175">
        <f>IF(N223="základní",J223,0)</f>
        <v>0</v>
      </c>
      <c r="BF223" s="175">
        <f>IF(N223="snížená",J223,0)</f>
        <v>4620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17" t="s">
        <v>110</v>
      </c>
      <c r="BK223" s="175">
        <f>ROUND(I223*H223,2)</f>
        <v>4620</v>
      </c>
      <c r="BL223" s="17" t="s">
        <v>644</v>
      </c>
      <c r="BM223" s="174" t="s">
        <v>695</v>
      </c>
    </row>
    <row r="224" s="13" customFormat="1">
      <c r="A224" s="13"/>
      <c r="B224" s="176"/>
      <c r="C224" s="13"/>
      <c r="D224" s="177" t="s">
        <v>159</v>
      </c>
      <c r="E224" s="178" t="s">
        <v>1</v>
      </c>
      <c r="F224" s="179" t="s">
        <v>104</v>
      </c>
      <c r="G224" s="13"/>
      <c r="H224" s="180">
        <v>30</v>
      </c>
      <c r="I224" s="13"/>
      <c r="J224" s="13"/>
      <c r="K224" s="13"/>
      <c r="L224" s="176"/>
      <c r="M224" s="204"/>
      <c r="N224" s="205"/>
      <c r="O224" s="205"/>
      <c r="P224" s="205"/>
      <c r="Q224" s="205"/>
      <c r="R224" s="205"/>
      <c r="S224" s="205"/>
      <c r="T224" s="20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78" t="s">
        <v>159</v>
      </c>
      <c r="AU224" s="178" t="s">
        <v>110</v>
      </c>
      <c r="AV224" s="13" t="s">
        <v>110</v>
      </c>
      <c r="AW224" s="13" t="s">
        <v>33</v>
      </c>
      <c r="AX224" s="13" t="s">
        <v>87</v>
      </c>
      <c r="AY224" s="178" t="s">
        <v>149</v>
      </c>
    </row>
    <row r="225" s="2" customFormat="1" ht="6.96" customHeight="1">
      <c r="A225" s="30"/>
      <c r="B225" s="51"/>
      <c r="C225" s="52"/>
      <c r="D225" s="52"/>
      <c r="E225" s="52"/>
      <c r="F225" s="52"/>
      <c r="G225" s="52"/>
      <c r="H225" s="52"/>
      <c r="I225" s="52"/>
      <c r="J225" s="52"/>
      <c r="K225" s="52"/>
      <c r="L225" s="31"/>
      <c r="M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</row>
  </sheetData>
  <autoFilter ref="C120:K22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696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ROUND(J121, 2)</f>
        <v>40071.699999999997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ROUND((SUM(BE121:BE146)),  2)</f>
        <v>0</v>
      </c>
      <c r="G33" s="30"/>
      <c r="H33" s="30"/>
      <c r="I33" s="120">
        <v>0.20999999999999999</v>
      </c>
      <c r="J33" s="119">
        <f>ROUND(((SUM(BE121:BE146))*I33),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ROUND((SUM(BF121:BF146)),  2)</f>
        <v>40071.699999999997</v>
      </c>
      <c r="G34" s="30"/>
      <c r="H34" s="30"/>
      <c r="I34" s="120">
        <v>0.12</v>
      </c>
      <c r="J34" s="119">
        <f>ROUND(((SUM(BF121:BF146))*I34),  2)</f>
        <v>4808.6000000000004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ROUND((SUM(BG121:BG146)),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ROUND((SUM(BH121:BH146)),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ROUND((SUM(BI121:BI146)),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44880.299999999996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19 - TOPENÍ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J121</f>
        <v>40071.699999999997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126</v>
      </c>
      <c r="E97" s="134"/>
      <c r="F97" s="134"/>
      <c r="G97" s="134"/>
      <c r="H97" s="134"/>
      <c r="I97" s="134"/>
      <c r="J97" s="135">
        <f>J122</f>
        <v>40071.699999999997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697</v>
      </c>
      <c r="E98" s="138"/>
      <c r="F98" s="138"/>
      <c r="G98" s="138"/>
      <c r="H98" s="138"/>
      <c r="I98" s="138"/>
      <c r="J98" s="139">
        <f>J123</f>
        <v>2520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6"/>
      <c r="C99" s="10"/>
      <c r="D99" s="137" t="s">
        <v>128</v>
      </c>
      <c r="E99" s="138"/>
      <c r="F99" s="138"/>
      <c r="G99" s="138"/>
      <c r="H99" s="138"/>
      <c r="I99" s="138"/>
      <c r="J99" s="139">
        <f>J126</f>
        <v>32944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499</v>
      </c>
      <c r="E100" s="138"/>
      <c r="F100" s="138"/>
      <c r="G100" s="138"/>
      <c r="H100" s="138"/>
      <c r="I100" s="138"/>
      <c r="J100" s="139">
        <f>J135</f>
        <v>3230.6999999999998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500</v>
      </c>
      <c r="E101" s="138"/>
      <c r="F101" s="138"/>
      <c r="G101" s="138"/>
      <c r="H101" s="138"/>
      <c r="I101" s="138"/>
      <c r="J101" s="139">
        <f>J142</f>
        <v>1377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6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="2" customFormat="1" ht="6.96" customHeight="1">
      <c r="A103" s="30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6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="2" customFormat="1" ht="6.96" customHeight="1">
      <c r="A107" s="30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24.96" customHeight="1">
      <c r="A108" s="30"/>
      <c r="B108" s="31"/>
      <c r="C108" s="21" t="s">
        <v>134</v>
      </c>
      <c r="D108" s="30"/>
      <c r="E108" s="30"/>
      <c r="F108" s="30"/>
      <c r="G108" s="30"/>
      <c r="H108" s="30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6.96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2" customHeight="1">
      <c r="A110" s="30"/>
      <c r="B110" s="31"/>
      <c r="C110" s="27" t="s">
        <v>14</v>
      </c>
      <c r="D110" s="30"/>
      <c r="E110" s="30"/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16.5" customHeight="1">
      <c r="A111" s="30"/>
      <c r="B111" s="31"/>
      <c r="C111" s="30"/>
      <c r="D111" s="30"/>
      <c r="E111" s="113" t="str">
        <f>E7</f>
        <v>CERMNA-224-BYT-8</v>
      </c>
      <c r="F111" s="27"/>
      <c r="G111" s="27"/>
      <c r="H111" s="27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115</v>
      </c>
      <c r="D112" s="30"/>
      <c r="E112" s="30"/>
      <c r="F112" s="30"/>
      <c r="G112" s="30"/>
      <c r="H112" s="30"/>
      <c r="I112" s="30"/>
      <c r="J112" s="30"/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16.5" customHeight="1">
      <c r="A113" s="30"/>
      <c r="B113" s="31"/>
      <c r="C113" s="30"/>
      <c r="D113" s="30"/>
      <c r="E113" s="58" t="str">
        <f>E9</f>
        <v>19 - TOPENÍ</v>
      </c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6.96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2" customHeight="1">
      <c r="A115" s="30"/>
      <c r="B115" s="31"/>
      <c r="C115" s="27" t="s">
        <v>19</v>
      </c>
      <c r="D115" s="30"/>
      <c r="E115" s="30"/>
      <c r="F115" s="24" t="str">
        <f>F12</f>
        <v>Dolní Čermná 224, okr. Ústí n. Orlicí</v>
      </c>
      <c r="G115" s="30"/>
      <c r="H115" s="30"/>
      <c r="I115" s="27" t="s">
        <v>21</v>
      </c>
      <c r="J115" s="60" t="str">
        <f>IF(J12="","",J12)</f>
        <v>16. 1. 2025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6.96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5.15" customHeight="1">
      <c r="A117" s="30"/>
      <c r="B117" s="31"/>
      <c r="C117" s="27" t="s">
        <v>23</v>
      </c>
      <c r="D117" s="30"/>
      <c r="E117" s="30"/>
      <c r="F117" s="24" t="str">
        <f>E15</f>
        <v>Dětský domov Dolní Čermná</v>
      </c>
      <c r="G117" s="30"/>
      <c r="H117" s="30"/>
      <c r="I117" s="27" t="s">
        <v>30</v>
      </c>
      <c r="J117" s="28" t="str">
        <f>E21</f>
        <v>vs-studio s.r.o.</v>
      </c>
      <c r="K117" s="30"/>
      <c r="L117" s="46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5.15" customHeight="1">
      <c r="A118" s="30"/>
      <c r="B118" s="31"/>
      <c r="C118" s="27" t="s">
        <v>28</v>
      </c>
      <c r="D118" s="30"/>
      <c r="E118" s="30"/>
      <c r="F118" s="24" t="str">
        <f>IF(E18="","",E18)</f>
        <v xml:space="preserve"> </v>
      </c>
      <c r="G118" s="30"/>
      <c r="H118" s="30"/>
      <c r="I118" s="27" t="s">
        <v>34</v>
      </c>
      <c r="J118" s="28" t="str">
        <f>E24</f>
        <v>Jaroslav Klíma</v>
      </c>
      <c r="K118" s="30"/>
      <c r="L118" s="46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2" customFormat="1" ht="10.32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6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="11" customFormat="1" ht="29.28" customHeight="1">
      <c r="A120" s="140"/>
      <c r="B120" s="141"/>
      <c r="C120" s="142" t="s">
        <v>135</v>
      </c>
      <c r="D120" s="143" t="s">
        <v>64</v>
      </c>
      <c r="E120" s="143" t="s">
        <v>60</v>
      </c>
      <c r="F120" s="143" t="s">
        <v>61</v>
      </c>
      <c r="G120" s="143" t="s">
        <v>136</v>
      </c>
      <c r="H120" s="143" t="s">
        <v>137</v>
      </c>
      <c r="I120" s="143" t="s">
        <v>138</v>
      </c>
      <c r="J120" s="143" t="s">
        <v>120</v>
      </c>
      <c r="K120" s="144" t="s">
        <v>139</v>
      </c>
      <c r="L120" s="145"/>
      <c r="M120" s="77" t="s">
        <v>1</v>
      </c>
      <c r="N120" s="78" t="s">
        <v>43</v>
      </c>
      <c r="O120" s="78" t="s">
        <v>140</v>
      </c>
      <c r="P120" s="78" t="s">
        <v>141</v>
      </c>
      <c r="Q120" s="78" t="s">
        <v>142</v>
      </c>
      <c r="R120" s="78" t="s">
        <v>143</v>
      </c>
      <c r="S120" s="78" t="s">
        <v>144</v>
      </c>
      <c r="T120" s="79" t="s">
        <v>145</v>
      </c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</row>
    <row r="121" s="2" customFormat="1" ht="22.8" customHeight="1">
      <c r="A121" s="30"/>
      <c r="B121" s="31"/>
      <c r="C121" s="84" t="s">
        <v>146</v>
      </c>
      <c r="D121" s="30"/>
      <c r="E121" s="30"/>
      <c r="F121" s="30"/>
      <c r="G121" s="30"/>
      <c r="H121" s="30"/>
      <c r="I121" s="30"/>
      <c r="J121" s="146">
        <f>BK121</f>
        <v>40071.699999999997</v>
      </c>
      <c r="K121" s="30"/>
      <c r="L121" s="31"/>
      <c r="M121" s="80"/>
      <c r="N121" s="64"/>
      <c r="O121" s="81"/>
      <c r="P121" s="147">
        <f>P122</f>
        <v>5.4736000000000002</v>
      </c>
      <c r="Q121" s="81"/>
      <c r="R121" s="147">
        <f>R122</f>
        <v>0.17654999999999999</v>
      </c>
      <c r="S121" s="81"/>
      <c r="T121" s="148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7" t="s">
        <v>78</v>
      </c>
      <c r="AU121" s="17" t="s">
        <v>122</v>
      </c>
      <c r="BK121" s="149">
        <f>BK122</f>
        <v>40071.699999999997</v>
      </c>
    </row>
    <row r="122" s="12" customFormat="1" ht="25.92" customHeight="1">
      <c r="A122" s="12"/>
      <c r="B122" s="150"/>
      <c r="C122" s="12"/>
      <c r="D122" s="151" t="s">
        <v>78</v>
      </c>
      <c r="E122" s="152" t="s">
        <v>203</v>
      </c>
      <c r="F122" s="152" t="s">
        <v>204</v>
      </c>
      <c r="G122" s="12"/>
      <c r="H122" s="12"/>
      <c r="I122" s="12"/>
      <c r="J122" s="153">
        <f>BK122</f>
        <v>40071.699999999997</v>
      </c>
      <c r="K122" s="12"/>
      <c r="L122" s="150"/>
      <c r="M122" s="154"/>
      <c r="N122" s="155"/>
      <c r="O122" s="155"/>
      <c r="P122" s="156">
        <f>P123+P126+P135+P142</f>
        <v>5.4736000000000002</v>
      </c>
      <c r="Q122" s="155"/>
      <c r="R122" s="156">
        <f>R123+R126+R135+R142</f>
        <v>0.17654999999999999</v>
      </c>
      <c r="S122" s="155"/>
      <c r="T122" s="157">
        <f>T123+T126+T135+T142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1" t="s">
        <v>110</v>
      </c>
      <c r="AT122" s="158" t="s">
        <v>78</v>
      </c>
      <c r="AU122" s="158" t="s">
        <v>79</v>
      </c>
      <c r="AY122" s="151" t="s">
        <v>149</v>
      </c>
      <c r="BK122" s="159">
        <f>BK123+BK126+BK135+BK142</f>
        <v>40071.699999999997</v>
      </c>
    </row>
    <row r="123" s="12" customFormat="1" ht="22.8" customHeight="1">
      <c r="A123" s="12"/>
      <c r="B123" s="150"/>
      <c r="C123" s="12"/>
      <c r="D123" s="151" t="s">
        <v>78</v>
      </c>
      <c r="E123" s="160" t="s">
        <v>698</v>
      </c>
      <c r="F123" s="160" t="s">
        <v>699</v>
      </c>
      <c r="G123" s="12"/>
      <c r="H123" s="12"/>
      <c r="I123" s="12"/>
      <c r="J123" s="161">
        <f>BK123</f>
        <v>2520</v>
      </c>
      <c r="K123" s="12"/>
      <c r="L123" s="150"/>
      <c r="M123" s="154"/>
      <c r="N123" s="155"/>
      <c r="O123" s="155"/>
      <c r="P123" s="156">
        <f>SUM(P124:P125)</f>
        <v>1.3200000000000001</v>
      </c>
      <c r="Q123" s="155"/>
      <c r="R123" s="156">
        <f>SUM(R124:R125)</f>
        <v>0.00083999999999999993</v>
      </c>
      <c r="S123" s="155"/>
      <c r="T123" s="157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110</v>
      </c>
      <c r="AT123" s="158" t="s">
        <v>78</v>
      </c>
      <c r="AU123" s="158" t="s">
        <v>87</v>
      </c>
      <c r="AY123" s="151" t="s">
        <v>149</v>
      </c>
      <c r="BK123" s="159">
        <f>SUM(BK124:BK125)</f>
        <v>2520</v>
      </c>
    </row>
    <row r="124" s="2" customFormat="1" ht="16.5" customHeight="1">
      <c r="A124" s="30"/>
      <c r="B124" s="162"/>
      <c r="C124" s="163" t="s">
        <v>87</v>
      </c>
      <c r="D124" s="164" t="s">
        <v>152</v>
      </c>
      <c r="E124" s="165" t="s">
        <v>700</v>
      </c>
      <c r="F124" s="166" t="s">
        <v>701</v>
      </c>
      <c r="G124" s="167" t="s">
        <v>224</v>
      </c>
      <c r="H124" s="168">
        <v>6</v>
      </c>
      <c r="I124" s="169">
        <v>420</v>
      </c>
      <c r="J124" s="169">
        <f>ROUND(I124*H124,2)</f>
        <v>2520</v>
      </c>
      <c r="K124" s="166" t="s">
        <v>156</v>
      </c>
      <c r="L124" s="31"/>
      <c r="M124" s="170" t="s">
        <v>1</v>
      </c>
      <c r="N124" s="171" t="s">
        <v>45</v>
      </c>
      <c r="O124" s="172">
        <v>0.22</v>
      </c>
      <c r="P124" s="172">
        <f>O124*H124</f>
        <v>1.3200000000000001</v>
      </c>
      <c r="Q124" s="172">
        <v>0.00013999999999999999</v>
      </c>
      <c r="R124" s="172">
        <f>Q124*H124</f>
        <v>0.00083999999999999993</v>
      </c>
      <c r="S124" s="172">
        <v>0</v>
      </c>
      <c r="T124" s="173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4" t="s">
        <v>210</v>
      </c>
      <c r="AT124" s="174" t="s">
        <v>152</v>
      </c>
      <c r="AU124" s="174" t="s">
        <v>110</v>
      </c>
      <c r="AY124" s="17" t="s">
        <v>149</v>
      </c>
      <c r="BE124" s="175">
        <f>IF(N124="základní",J124,0)</f>
        <v>0</v>
      </c>
      <c r="BF124" s="175">
        <f>IF(N124="snížená",J124,0)</f>
        <v>2520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7" t="s">
        <v>110</v>
      </c>
      <c r="BK124" s="175">
        <f>ROUND(I124*H124,2)</f>
        <v>2520</v>
      </c>
      <c r="BL124" s="17" t="s">
        <v>210</v>
      </c>
      <c r="BM124" s="174" t="s">
        <v>702</v>
      </c>
    </row>
    <row r="125" s="13" customFormat="1">
      <c r="A125" s="13"/>
      <c r="B125" s="176"/>
      <c r="C125" s="13"/>
      <c r="D125" s="177" t="s">
        <v>159</v>
      </c>
      <c r="E125" s="178" t="s">
        <v>1</v>
      </c>
      <c r="F125" s="179" t="s">
        <v>185</v>
      </c>
      <c r="G125" s="13"/>
      <c r="H125" s="180">
        <v>6</v>
      </c>
      <c r="I125" s="13"/>
      <c r="J125" s="13"/>
      <c r="K125" s="13"/>
      <c r="L125" s="176"/>
      <c r="M125" s="181"/>
      <c r="N125" s="182"/>
      <c r="O125" s="182"/>
      <c r="P125" s="182"/>
      <c r="Q125" s="182"/>
      <c r="R125" s="182"/>
      <c r="S125" s="182"/>
      <c r="T125" s="18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8" t="s">
        <v>159</v>
      </c>
      <c r="AU125" s="178" t="s">
        <v>110</v>
      </c>
      <c r="AV125" s="13" t="s">
        <v>110</v>
      </c>
      <c r="AW125" s="13" t="s">
        <v>33</v>
      </c>
      <c r="AX125" s="13" t="s">
        <v>87</v>
      </c>
      <c r="AY125" s="178" t="s">
        <v>149</v>
      </c>
    </row>
    <row r="126" s="12" customFormat="1" ht="22.8" customHeight="1">
      <c r="A126" s="12"/>
      <c r="B126" s="150"/>
      <c r="C126" s="12"/>
      <c r="D126" s="151" t="s">
        <v>78</v>
      </c>
      <c r="E126" s="160" t="s">
        <v>227</v>
      </c>
      <c r="F126" s="160" t="s">
        <v>228</v>
      </c>
      <c r="G126" s="12"/>
      <c r="H126" s="12"/>
      <c r="I126" s="12"/>
      <c r="J126" s="161">
        <f>BK126</f>
        <v>32944</v>
      </c>
      <c r="K126" s="12"/>
      <c r="L126" s="150"/>
      <c r="M126" s="154"/>
      <c r="N126" s="155"/>
      <c r="O126" s="155"/>
      <c r="P126" s="156">
        <f>SUM(P127:P134)</f>
        <v>3.2486000000000002</v>
      </c>
      <c r="Q126" s="155"/>
      <c r="R126" s="156">
        <f>SUM(R127:R134)</f>
        <v>0.17479999999999998</v>
      </c>
      <c r="S126" s="155"/>
      <c r="T126" s="157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1" t="s">
        <v>110</v>
      </c>
      <c r="AT126" s="158" t="s">
        <v>78</v>
      </c>
      <c r="AU126" s="158" t="s">
        <v>87</v>
      </c>
      <c r="AY126" s="151" t="s">
        <v>149</v>
      </c>
      <c r="BK126" s="159">
        <f>SUM(BK127:BK134)</f>
        <v>32944</v>
      </c>
    </row>
    <row r="127" s="2" customFormat="1" ht="33" customHeight="1">
      <c r="A127" s="30"/>
      <c r="B127" s="162"/>
      <c r="C127" s="163" t="s">
        <v>110</v>
      </c>
      <c r="D127" s="164" t="s">
        <v>152</v>
      </c>
      <c r="E127" s="165" t="s">
        <v>703</v>
      </c>
      <c r="F127" s="166" t="s">
        <v>704</v>
      </c>
      <c r="G127" s="167" t="s">
        <v>327</v>
      </c>
      <c r="H127" s="168">
        <v>1</v>
      </c>
      <c r="I127" s="169">
        <v>7000</v>
      </c>
      <c r="J127" s="169">
        <f>ROUND(I127*H127,2)</f>
        <v>7000</v>
      </c>
      <c r="K127" s="166" t="s">
        <v>216</v>
      </c>
      <c r="L127" s="31"/>
      <c r="M127" s="170" t="s">
        <v>1</v>
      </c>
      <c r="N127" s="171" t="s">
        <v>45</v>
      </c>
      <c r="O127" s="172">
        <v>0.36099999999999999</v>
      </c>
      <c r="P127" s="172">
        <f>O127*H127</f>
        <v>0.36099999999999999</v>
      </c>
      <c r="Q127" s="172">
        <v>0.050000000000000003</v>
      </c>
      <c r="R127" s="172">
        <f>Q127*H127</f>
        <v>0.050000000000000003</v>
      </c>
      <c r="S127" s="172">
        <v>0</v>
      </c>
      <c r="T127" s="17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4" t="s">
        <v>210</v>
      </c>
      <c r="AT127" s="174" t="s">
        <v>152</v>
      </c>
      <c r="AU127" s="174" t="s">
        <v>110</v>
      </c>
      <c r="AY127" s="17" t="s">
        <v>149</v>
      </c>
      <c r="BE127" s="175">
        <f>IF(N127="základní",J127,0)</f>
        <v>0</v>
      </c>
      <c r="BF127" s="175">
        <f>IF(N127="snížená",J127,0)</f>
        <v>7000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7" t="s">
        <v>110</v>
      </c>
      <c r="BK127" s="175">
        <f>ROUND(I127*H127,2)</f>
        <v>7000</v>
      </c>
      <c r="BL127" s="17" t="s">
        <v>210</v>
      </c>
      <c r="BM127" s="174" t="s">
        <v>705</v>
      </c>
    </row>
    <row r="128" s="13" customFormat="1">
      <c r="A128" s="13"/>
      <c r="B128" s="176"/>
      <c r="C128" s="13"/>
      <c r="D128" s="177" t="s">
        <v>159</v>
      </c>
      <c r="E128" s="178" t="s">
        <v>1</v>
      </c>
      <c r="F128" s="179" t="s">
        <v>87</v>
      </c>
      <c r="G128" s="13"/>
      <c r="H128" s="180">
        <v>1</v>
      </c>
      <c r="I128" s="13"/>
      <c r="J128" s="13"/>
      <c r="K128" s="13"/>
      <c r="L128" s="176"/>
      <c r="M128" s="181"/>
      <c r="N128" s="182"/>
      <c r="O128" s="182"/>
      <c r="P128" s="182"/>
      <c r="Q128" s="182"/>
      <c r="R128" s="182"/>
      <c r="S128" s="182"/>
      <c r="T128" s="18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8" t="s">
        <v>159</v>
      </c>
      <c r="AU128" s="178" t="s">
        <v>110</v>
      </c>
      <c r="AV128" s="13" t="s">
        <v>110</v>
      </c>
      <c r="AW128" s="13" t="s">
        <v>33</v>
      </c>
      <c r="AX128" s="13" t="s">
        <v>87</v>
      </c>
      <c r="AY128" s="178" t="s">
        <v>149</v>
      </c>
    </row>
    <row r="129" s="2" customFormat="1" ht="21.75" customHeight="1">
      <c r="A129" s="30"/>
      <c r="B129" s="162"/>
      <c r="C129" s="163" t="s">
        <v>166</v>
      </c>
      <c r="D129" s="164" t="s">
        <v>152</v>
      </c>
      <c r="E129" s="165" t="s">
        <v>706</v>
      </c>
      <c r="F129" s="166" t="s">
        <v>707</v>
      </c>
      <c r="G129" s="167" t="s">
        <v>224</v>
      </c>
      <c r="H129" s="168">
        <v>5</v>
      </c>
      <c r="I129" s="169">
        <v>4110</v>
      </c>
      <c r="J129" s="169">
        <f>ROUND(I129*H129,2)</f>
        <v>20550</v>
      </c>
      <c r="K129" s="166" t="s">
        <v>156</v>
      </c>
      <c r="L129" s="31"/>
      <c r="M129" s="170" t="s">
        <v>1</v>
      </c>
      <c r="N129" s="171" t="s">
        <v>45</v>
      </c>
      <c r="O129" s="172">
        <v>0.254</v>
      </c>
      <c r="P129" s="172">
        <f>O129*H129</f>
        <v>1.27</v>
      </c>
      <c r="Q129" s="172">
        <v>0.019560000000000001</v>
      </c>
      <c r="R129" s="172">
        <f>Q129*H129</f>
        <v>0.097799999999999998</v>
      </c>
      <c r="S129" s="172">
        <v>0</v>
      </c>
      <c r="T129" s="173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4" t="s">
        <v>210</v>
      </c>
      <c r="AT129" s="174" t="s">
        <v>152</v>
      </c>
      <c r="AU129" s="174" t="s">
        <v>110</v>
      </c>
      <c r="AY129" s="17" t="s">
        <v>149</v>
      </c>
      <c r="BE129" s="175">
        <f>IF(N129="základní",J129,0)</f>
        <v>0</v>
      </c>
      <c r="BF129" s="175">
        <f>IF(N129="snížená",J129,0)</f>
        <v>20550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7" t="s">
        <v>110</v>
      </c>
      <c r="BK129" s="175">
        <f>ROUND(I129*H129,2)</f>
        <v>20550</v>
      </c>
      <c r="BL129" s="17" t="s">
        <v>210</v>
      </c>
      <c r="BM129" s="174" t="s">
        <v>708</v>
      </c>
    </row>
    <row r="130" s="13" customFormat="1">
      <c r="A130" s="13"/>
      <c r="B130" s="176"/>
      <c r="C130" s="13"/>
      <c r="D130" s="177" t="s">
        <v>159</v>
      </c>
      <c r="E130" s="178" t="s">
        <v>1</v>
      </c>
      <c r="F130" s="179" t="s">
        <v>175</v>
      </c>
      <c r="G130" s="13"/>
      <c r="H130" s="180">
        <v>5</v>
      </c>
      <c r="I130" s="13"/>
      <c r="J130" s="13"/>
      <c r="K130" s="13"/>
      <c r="L130" s="176"/>
      <c r="M130" s="181"/>
      <c r="N130" s="182"/>
      <c r="O130" s="182"/>
      <c r="P130" s="182"/>
      <c r="Q130" s="182"/>
      <c r="R130" s="182"/>
      <c r="S130" s="182"/>
      <c r="T130" s="18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8" t="s">
        <v>159</v>
      </c>
      <c r="AU130" s="178" t="s">
        <v>110</v>
      </c>
      <c r="AV130" s="13" t="s">
        <v>110</v>
      </c>
      <c r="AW130" s="13" t="s">
        <v>33</v>
      </c>
      <c r="AX130" s="13" t="s">
        <v>87</v>
      </c>
      <c r="AY130" s="178" t="s">
        <v>149</v>
      </c>
    </row>
    <row r="131" s="2" customFormat="1" ht="21.75" customHeight="1">
      <c r="A131" s="30"/>
      <c r="B131" s="162"/>
      <c r="C131" s="163" t="s">
        <v>157</v>
      </c>
      <c r="D131" s="164" t="s">
        <v>152</v>
      </c>
      <c r="E131" s="165" t="s">
        <v>709</v>
      </c>
      <c r="F131" s="166" t="s">
        <v>710</v>
      </c>
      <c r="G131" s="167" t="s">
        <v>224</v>
      </c>
      <c r="H131" s="168">
        <v>1</v>
      </c>
      <c r="I131" s="169">
        <v>4770</v>
      </c>
      <c r="J131" s="169">
        <f>ROUND(I131*H131,2)</f>
        <v>4770</v>
      </c>
      <c r="K131" s="166" t="s">
        <v>156</v>
      </c>
      <c r="L131" s="31"/>
      <c r="M131" s="170" t="s">
        <v>1</v>
      </c>
      <c r="N131" s="171" t="s">
        <v>45</v>
      </c>
      <c r="O131" s="172">
        <v>0.27600000000000002</v>
      </c>
      <c r="P131" s="172">
        <f>O131*H131</f>
        <v>0.27600000000000002</v>
      </c>
      <c r="Q131" s="172">
        <v>0.027</v>
      </c>
      <c r="R131" s="172">
        <f>Q131*H131</f>
        <v>0.027</v>
      </c>
      <c r="S131" s="172">
        <v>0</v>
      </c>
      <c r="T131" s="173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4" t="s">
        <v>210</v>
      </c>
      <c r="AT131" s="174" t="s">
        <v>152</v>
      </c>
      <c r="AU131" s="174" t="s">
        <v>110</v>
      </c>
      <c r="AY131" s="17" t="s">
        <v>149</v>
      </c>
      <c r="BE131" s="175">
        <f>IF(N131="základní",J131,0)</f>
        <v>0</v>
      </c>
      <c r="BF131" s="175">
        <f>IF(N131="snížená",J131,0)</f>
        <v>4770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7" t="s">
        <v>110</v>
      </c>
      <c r="BK131" s="175">
        <f>ROUND(I131*H131,2)</f>
        <v>4770</v>
      </c>
      <c r="BL131" s="17" t="s">
        <v>210</v>
      </c>
      <c r="BM131" s="174" t="s">
        <v>711</v>
      </c>
    </row>
    <row r="132" s="13" customFormat="1">
      <c r="A132" s="13"/>
      <c r="B132" s="176"/>
      <c r="C132" s="13"/>
      <c r="D132" s="177" t="s">
        <v>159</v>
      </c>
      <c r="E132" s="178" t="s">
        <v>1</v>
      </c>
      <c r="F132" s="179" t="s">
        <v>87</v>
      </c>
      <c r="G132" s="13"/>
      <c r="H132" s="180">
        <v>1</v>
      </c>
      <c r="I132" s="13"/>
      <c r="J132" s="13"/>
      <c r="K132" s="13"/>
      <c r="L132" s="176"/>
      <c r="M132" s="181"/>
      <c r="N132" s="182"/>
      <c r="O132" s="182"/>
      <c r="P132" s="182"/>
      <c r="Q132" s="182"/>
      <c r="R132" s="182"/>
      <c r="S132" s="182"/>
      <c r="T132" s="18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78" t="s">
        <v>159</v>
      </c>
      <c r="AU132" s="178" t="s">
        <v>110</v>
      </c>
      <c r="AV132" s="13" t="s">
        <v>110</v>
      </c>
      <c r="AW132" s="13" t="s">
        <v>33</v>
      </c>
      <c r="AX132" s="13" t="s">
        <v>87</v>
      </c>
      <c r="AY132" s="178" t="s">
        <v>149</v>
      </c>
    </row>
    <row r="133" s="2" customFormat="1" ht="16.5" customHeight="1">
      <c r="A133" s="30"/>
      <c r="B133" s="162"/>
      <c r="C133" s="163" t="s">
        <v>175</v>
      </c>
      <c r="D133" s="164" t="s">
        <v>152</v>
      </c>
      <c r="E133" s="165" t="s">
        <v>712</v>
      </c>
      <c r="F133" s="166" t="s">
        <v>713</v>
      </c>
      <c r="G133" s="167" t="s">
        <v>188</v>
      </c>
      <c r="H133" s="168">
        <v>0.20000000000000001</v>
      </c>
      <c r="I133" s="169">
        <v>3120</v>
      </c>
      <c r="J133" s="169">
        <f>ROUND(I133*H133,2)</f>
        <v>624</v>
      </c>
      <c r="K133" s="166" t="s">
        <v>156</v>
      </c>
      <c r="L133" s="31"/>
      <c r="M133" s="170" t="s">
        <v>1</v>
      </c>
      <c r="N133" s="171" t="s">
        <v>45</v>
      </c>
      <c r="O133" s="172">
        <v>6.7080000000000002</v>
      </c>
      <c r="P133" s="172">
        <f>O133*H133</f>
        <v>1.3416000000000001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4" t="s">
        <v>210</v>
      </c>
      <c r="AT133" s="174" t="s">
        <v>152</v>
      </c>
      <c r="AU133" s="174" t="s">
        <v>110</v>
      </c>
      <c r="AY133" s="17" t="s">
        <v>149</v>
      </c>
      <c r="BE133" s="175">
        <f>IF(N133="základní",J133,0)</f>
        <v>0</v>
      </c>
      <c r="BF133" s="175">
        <f>IF(N133="snížená",J133,0)</f>
        <v>624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110</v>
      </c>
      <c r="BK133" s="175">
        <f>ROUND(I133*H133,2)</f>
        <v>624</v>
      </c>
      <c r="BL133" s="17" t="s">
        <v>210</v>
      </c>
      <c r="BM133" s="174" t="s">
        <v>714</v>
      </c>
    </row>
    <row r="134" s="13" customFormat="1">
      <c r="A134" s="13"/>
      <c r="B134" s="176"/>
      <c r="C134" s="13"/>
      <c r="D134" s="177" t="s">
        <v>159</v>
      </c>
      <c r="E134" s="178" t="s">
        <v>1</v>
      </c>
      <c r="F134" s="179" t="s">
        <v>715</v>
      </c>
      <c r="G134" s="13"/>
      <c r="H134" s="180">
        <v>0.20000000000000001</v>
      </c>
      <c r="I134" s="13"/>
      <c r="J134" s="13"/>
      <c r="K134" s="13"/>
      <c r="L134" s="176"/>
      <c r="M134" s="181"/>
      <c r="N134" s="182"/>
      <c r="O134" s="182"/>
      <c r="P134" s="182"/>
      <c r="Q134" s="182"/>
      <c r="R134" s="182"/>
      <c r="S134" s="182"/>
      <c r="T134" s="18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78" t="s">
        <v>159</v>
      </c>
      <c r="AU134" s="178" t="s">
        <v>110</v>
      </c>
      <c r="AV134" s="13" t="s">
        <v>110</v>
      </c>
      <c r="AW134" s="13" t="s">
        <v>33</v>
      </c>
      <c r="AX134" s="13" t="s">
        <v>87</v>
      </c>
      <c r="AY134" s="178" t="s">
        <v>149</v>
      </c>
    </row>
    <row r="135" s="12" customFormat="1" ht="22.8" customHeight="1">
      <c r="A135" s="12"/>
      <c r="B135" s="150"/>
      <c r="C135" s="12"/>
      <c r="D135" s="151" t="s">
        <v>78</v>
      </c>
      <c r="E135" s="160" t="s">
        <v>503</v>
      </c>
      <c r="F135" s="160" t="s">
        <v>504</v>
      </c>
      <c r="G135" s="12"/>
      <c r="H135" s="12"/>
      <c r="I135" s="12"/>
      <c r="J135" s="161">
        <f>BK135</f>
        <v>3230.6999999999998</v>
      </c>
      <c r="K135" s="12"/>
      <c r="L135" s="150"/>
      <c r="M135" s="154"/>
      <c r="N135" s="155"/>
      <c r="O135" s="155"/>
      <c r="P135" s="156">
        <f>SUM(P136:P141)</f>
        <v>0.505</v>
      </c>
      <c r="Q135" s="155"/>
      <c r="R135" s="156">
        <f>SUM(R136:R141)</f>
        <v>0.00055000000000000003</v>
      </c>
      <c r="S135" s="155"/>
      <c r="T135" s="157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1" t="s">
        <v>110</v>
      </c>
      <c r="AT135" s="158" t="s">
        <v>78</v>
      </c>
      <c r="AU135" s="158" t="s">
        <v>87</v>
      </c>
      <c r="AY135" s="151" t="s">
        <v>149</v>
      </c>
      <c r="BK135" s="159">
        <f>SUM(BK136:BK141)</f>
        <v>3230.6999999999998</v>
      </c>
    </row>
    <row r="136" s="2" customFormat="1" ht="16.5" customHeight="1">
      <c r="A136" s="30"/>
      <c r="B136" s="162"/>
      <c r="C136" s="163" t="s">
        <v>185</v>
      </c>
      <c r="D136" s="164" t="s">
        <v>152</v>
      </c>
      <c r="E136" s="165" t="s">
        <v>716</v>
      </c>
      <c r="F136" s="166" t="s">
        <v>717</v>
      </c>
      <c r="G136" s="167" t="s">
        <v>224</v>
      </c>
      <c r="H136" s="168">
        <v>1</v>
      </c>
      <c r="I136" s="169">
        <v>567</v>
      </c>
      <c r="J136" s="169">
        <f>ROUND(I136*H136,2)</f>
        <v>567</v>
      </c>
      <c r="K136" s="166" t="s">
        <v>216</v>
      </c>
      <c r="L136" s="31"/>
      <c r="M136" s="170" t="s">
        <v>1</v>
      </c>
      <c r="N136" s="171" t="s">
        <v>45</v>
      </c>
      <c r="O136" s="172">
        <v>0.505</v>
      </c>
      <c r="P136" s="172">
        <f>O136*H136</f>
        <v>0.505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4" t="s">
        <v>210</v>
      </c>
      <c r="AT136" s="174" t="s">
        <v>152</v>
      </c>
      <c r="AU136" s="174" t="s">
        <v>110</v>
      </c>
      <c r="AY136" s="17" t="s">
        <v>149</v>
      </c>
      <c r="BE136" s="175">
        <f>IF(N136="základní",J136,0)</f>
        <v>0</v>
      </c>
      <c r="BF136" s="175">
        <f>IF(N136="snížená",J136,0)</f>
        <v>567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110</v>
      </c>
      <c r="BK136" s="175">
        <f>ROUND(I136*H136,2)</f>
        <v>567</v>
      </c>
      <c r="BL136" s="17" t="s">
        <v>210</v>
      </c>
      <c r="BM136" s="174" t="s">
        <v>718</v>
      </c>
    </row>
    <row r="137" s="13" customFormat="1">
      <c r="A137" s="13"/>
      <c r="B137" s="176"/>
      <c r="C137" s="13"/>
      <c r="D137" s="177" t="s">
        <v>159</v>
      </c>
      <c r="E137" s="178" t="s">
        <v>1</v>
      </c>
      <c r="F137" s="179" t="s">
        <v>87</v>
      </c>
      <c r="G137" s="13"/>
      <c r="H137" s="180">
        <v>1</v>
      </c>
      <c r="I137" s="13"/>
      <c r="J137" s="13"/>
      <c r="K137" s="13"/>
      <c r="L137" s="176"/>
      <c r="M137" s="181"/>
      <c r="N137" s="182"/>
      <c r="O137" s="182"/>
      <c r="P137" s="182"/>
      <c r="Q137" s="182"/>
      <c r="R137" s="182"/>
      <c r="S137" s="182"/>
      <c r="T137" s="18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8" t="s">
        <v>159</v>
      </c>
      <c r="AU137" s="178" t="s">
        <v>110</v>
      </c>
      <c r="AV137" s="13" t="s">
        <v>110</v>
      </c>
      <c r="AW137" s="13" t="s">
        <v>33</v>
      </c>
      <c r="AX137" s="13" t="s">
        <v>87</v>
      </c>
      <c r="AY137" s="178" t="s">
        <v>149</v>
      </c>
    </row>
    <row r="138" s="2" customFormat="1" ht="16.5" customHeight="1">
      <c r="A138" s="30"/>
      <c r="B138" s="162"/>
      <c r="C138" s="194" t="s">
        <v>191</v>
      </c>
      <c r="D138" s="195" t="s">
        <v>348</v>
      </c>
      <c r="E138" s="196" t="s">
        <v>719</v>
      </c>
      <c r="F138" s="197" t="s">
        <v>720</v>
      </c>
      <c r="G138" s="198" t="s">
        <v>224</v>
      </c>
      <c r="H138" s="199">
        <v>1</v>
      </c>
      <c r="I138" s="200">
        <v>1919.0999999999999</v>
      </c>
      <c r="J138" s="200">
        <f>ROUND(I138*H138,2)</f>
        <v>1919.0999999999999</v>
      </c>
      <c r="K138" s="197" t="s">
        <v>216</v>
      </c>
      <c r="L138" s="201"/>
      <c r="M138" s="202" t="s">
        <v>1</v>
      </c>
      <c r="N138" s="203" t="s">
        <v>45</v>
      </c>
      <c r="O138" s="172">
        <v>0</v>
      </c>
      <c r="P138" s="172">
        <f>O138*H138</f>
        <v>0</v>
      </c>
      <c r="Q138" s="172">
        <v>0.00044999999999999999</v>
      </c>
      <c r="R138" s="172">
        <f>Q138*H138</f>
        <v>0.00044999999999999999</v>
      </c>
      <c r="S138" s="172">
        <v>0</v>
      </c>
      <c r="T138" s="173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4" t="s">
        <v>351</v>
      </c>
      <c r="AT138" s="174" t="s">
        <v>348</v>
      </c>
      <c r="AU138" s="174" t="s">
        <v>110</v>
      </c>
      <c r="AY138" s="17" t="s">
        <v>149</v>
      </c>
      <c r="BE138" s="175">
        <f>IF(N138="základní",J138,0)</f>
        <v>0</v>
      </c>
      <c r="BF138" s="175">
        <f>IF(N138="snížená",J138,0)</f>
        <v>1919.0999999999999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110</v>
      </c>
      <c r="BK138" s="175">
        <f>ROUND(I138*H138,2)</f>
        <v>1919.0999999999999</v>
      </c>
      <c r="BL138" s="17" t="s">
        <v>210</v>
      </c>
      <c r="BM138" s="174" t="s">
        <v>721</v>
      </c>
    </row>
    <row r="139" s="13" customFormat="1">
      <c r="A139" s="13"/>
      <c r="B139" s="176"/>
      <c r="C139" s="13"/>
      <c r="D139" s="177" t="s">
        <v>159</v>
      </c>
      <c r="E139" s="178" t="s">
        <v>1</v>
      </c>
      <c r="F139" s="179" t="s">
        <v>87</v>
      </c>
      <c r="G139" s="13"/>
      <c r="H139" s="180">
        <v>1</v>
      </c>
      <c r="I139" s="13"/>
      <c r="J139" s="13"/>
      <c r="K139" s="13"/>
      <c r="L139" s="176"/>
      <c r="M139" s="181"/>
      <c r="N139" s="182"/>
      <c r="O139" s="182"/>
      <c r="P139" s="182"/>
      <c r="Q139" s="182"/>
      <c r="R139" s="182"/>
      <c r="S139" s="182"/>
      <c r="T139" s="18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8" t="s">
        <v>159</v>
      </c>
      <c r="AU139" s="178" t="s">
        <v>110</v>
      </c>
      <c r="AV139" s="13" t="s">
        <v>110</v>
      </c>
      <c r="AW139" s="13" t="s">
        <v>33</v>
      </c>
      <c r="AX139" s="13" t="s">
        <v>87</v>
      </c>
      <c r="AY139" s="178" t="s">
        <v>149</v>
      </c>
    </row>
    <row r="140" s="2" customFormat="1" ht="16.5" customHeight="1">
      <c r="A140" s="30"/>
      <c r="B140" s="162"/>
      <c r="C140" s="194" t="s">
        <v>195</v>
      </c>
      <c r="D140" s="195" t="s">
        <v>348</v>
      </c>
      <c r="E140" s="196" t="s">
        <v>722</v>
      </c>
      <c r="F140" s="197" t="s">
        <v>723</v>
      </c>
      <c r="G140" s="198" t="s">
        <v>224</v>
      </c>
      <c r="H140" s="199">
        <v>1</v>
      </c>
      <c r="I140" s="200">
        <v>744.60000000000002</v>
      </c>
      <c r="J140" s="200">
        <f>ROUND(I140*H140,2)</f>
        <v>744.60000000000002</v>
      </c>
      <c r="K140" s="197" t="s">
        <v>216</v>
      </c>
      <c r="L140" s="201"/>
      <c r="M140" s="202" t="s">
        <v>1</v>
      </c>
      <c r="N140" s="203" t="s">
        <v>45</v>
      </c>
      <c r="O140" s="172">
        <v>0</v>
      </c>
      <c r="P140" s="172">
        <f>O140*H140</f>
        <v>0</v>
      </c>
      <c r="Q140" s="172">
        <v>0.00010000000000000001</v>
      </c>
      <c r="R140" s="172">
        <f>Q140*H140</f>
        <v>0.00010000000000000001</v>
      </c>
      <c r="S140" s="172">
        <v>0</v>
      </c>
      <c r="T140" s="173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4" t="s">
        <v>351</v>
      </c>
      <c r="AT140" s="174" t="s">
        <v>348</v>
      </c>
      <c r="AU140" s="174" t="s">
        <v>110</v>
      </c>
      <c r="AY140" s="17" t="s">
        <v>149</v>
      </c>
      <c r="BE140" s="175">
        <f>IF(N140="základní",J140,0)</f>
        <v>0</v>
      </c>
      <c r="BF140" s="175">
        <f>IF(N140="snížená",J140,0)</f>
        <v>744.60000000000002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7" t="s">
        <v>110</v>
      </c>
      <c r="BK140" s="175">
        <f>ROUND(I140*H140,2)</f>
        <v>744.60000000000002</v>
      </c>
      <c r="BL140" s="17" t="s">
        <v>210</v>
      </c>
      <c r="BM140" s="174" t="s">
        <v>724</v>
      </c>
    </row>
    <row r="141" s="13" customFormat="1">
      <c r="A141" s="13"/>
      <c r="B141" s="176"/>
      <c r="C141" s="13"/>
      <c r="D141" s="177" t="s">
        <v>159</v>
      </c>
      <c r="E141" s="178" t="s">
        <v>1</v>
      </c>
      <c r="F141" s="179" t="s">
        <v>87</v>
      </c>
      <c r="G141" s="13"/>
      <c r="H141" s="180">
        <v>1</v>
      </c>
      <c r="I141" s="13"/>
      <c r="J141" s="13"/>
      <c r="K141" s="13"/>
      <c r="L141" s="176"/>
      <c r="M141" s="181"/>
      <c r="N141" s="182"/>
      <c r="O141" s="182"/>
      <c r="P141" s="182"/>
      <c r="Q141" s="182"/>
      <c r="R141" s="182"/>
      <c r="S141" s="182"/>
      <c r="T141" s="18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8" t="s">
        <v>159</v>
      </c>
      <c r="AU141" s="178" t="s">
        <v>110</v>
      </c>
      <c r="AV141" s="13" t="s">
        <v>110</v>
      </c>
      <c r="AW141" s="13" t="s">
        <v>33</v>
      </c>
      <c r="AX141" s="13" t="s">
        <v>87</v>
      </c>
      <c r="AY141" s="178" t="s">
        <v>149</v>
      </c>
    </row>
    <row r="142" s="12" customFormat="1" ht="22.8" customHeight="1">
      <c r="A142" s="12"/>
      <c r="B142" s="150"/>
      <c r="C142" s="12"/>
      <c r="D142" s="151" t="s">
        <v>78</v>
      </c>
      <c r="E142" s="160" t="s">
        <v>632</v>
      </c>
      <c r="F142" s="160" t="s">
        <v>633</v>
      </c>
      <c r="G142" s="12"/>
      <c r="H142" s="12"/>
      <c r="I142" s="12"/>
      <c r="J142" s="161">
        <f>BK142</f>
        <v>1377</v>
      </c>
      <c r="K142" s="12"/>
      <c r="L142" s="150"/>
      <c r="M142" s="154"/>
      <c r="N142" s="155"/>
      <c r="O142" s="155"/>
      <c r="P142" s="156">
        <f>SUM(P143:P146)</f>
        <v>0.40000000000000002</v>
      </c>
      <c r="Q142" s="155"/>
      <c r="R142" s="156">
        <f>SUM(R143:R146)</f>
        <v>0.00036000000000000002</v>
      </c>
      <c r="S142" s="155"/>
      <c r="T142" s="157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1" t="s">
        <v>110</v>
      </c>
      <c r="AT142" s="158" t="s">
        <v>78</v>
      </c>
      <c r="AU142" s="158" t="s">
        <v>87</v>
      </c>
      <c r="AY142" s="151" t="s">
        <v>149</v>
      </c>
      <c r="BK142" s="159">
        <f>SUM(BK143:BK146)</f>
        <v>1377</v>
      </c>
    </row>
    <row r="143" s="2" customFormat="1" ht="16.5" customHeight="1">
      <c r="A143" s="30"/>
      <c r="B143" s="162"/>
      <c r="C143" s="163" t="s">
        <v>150</v>
      </c>
      <c r="D143" s="164" t="s">
        <v>152</v>
      </c>
      <c r="E143" s="165" t="s">
        <v>725</v>
      </c>
      <c r="F143" s="166" t="s">
        <v>726</v>
      </c>
      <c r="G143" s="167" t="s">
        <v>253</v>
      </c>
      <c r="H143" s="168">
        <v>10</v>
      </c>
      <c r="I143" s="169">
        <v>43.200000000000003</v>
      </c>
      <c r="J143" s="169">
        <f>ROUND(I143*H143,2)</f>
        <v>432</v>
      </c>
      <c r="K143" s="166" t="s">
        <v>216</v>
      </c>
      <c r="L143" s="31"/>
      <c r="M143" s="170" t="s">
        <v>1</v>
      </c>
      <c r="N143" s="171" t="s">
        <v>45</v>
      </c>
      <c r="O143" s="172">
        <v>0.040000000000000001</v>
      </c>
      <c r="P143" s="172">
        <f>O143*H143</f>
        <v>0.40000000000000002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74" t="s">
        <v>210</v>
      </c>
      <c r="AT143" s="174" t="s">
        <v>152</v>
      </c>
      <c r="AU143" s="174" t="s">
        <v>110</v>
      </c>
      <c r="AY143" s="17" t="s">
        <v>149</v>
      </c>
      <c r="BE143" s="175">
        <f>IF(N143="základní",J143,0)</f>
        <v>0</v>
      </c>
      <c r="BF143" s="175">
        <f>IF(N143="snížená",J143,0)</f>
        <v>432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110</v>
      </c>
      <c r="BK143" s="175">
        <f>ROUND(I143*H143,2)</f>
        <v>432</v>
      </c>
      <c r="BL143" s="17" t="s">
        <v>210</v>
      </c>
      <c r="BM143" s="174" t="s">
        <v>727</v>
      </c>
    </row>
    <row r="144" s="13" customFormat="1">
      <c r="A144" s="13"/>
      <c r="B144" s="176"/>
      <c r="C144" s="13"/>
      <c r="D144" s="177" t="s">
        <v>159</v>
      </c>
      <c r="E144" s="178" t="s">
        <v>1</v>
      </c>
      <c r="F144" s="179" t="s">
        <v>92</v>
      </c>
      <c r="G144" s="13"/>
      <c r="H144" s="180">
        <v>10</v>
      </c>
      <c r="I144" s="13"/>
      <c r="J144" s="13"/>
      <c r="K144" s="13"/>
      <c r="L144" s="176"/>
      <c r="M144" s="181"/>
      <c r="N144" s="182"/>
      <c r="O144" s="182"/>
      <c r="P144" s="182"/>
      <c r="Q144" s="182"/>
      <c r="R144" s="182"/>
      <c r="S144" s="182"/>
      <c r="T144" s="18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78" t="s">
        <v>159</v>
      </c>
      <c r="AU144" s="178" t="s">
        <v>110</v>
      </c>
      <c r="AV144" s="13" t="s">
        <v>110</v>
      </c>
      <c r="AW144" s="13" t="s">
        <v>33</v>
      </c>
      <c r="AX144" s="13" t="s">
        <v>87</v>
      </c>
      <c r="AY144" s="178" t="s">
        <v>149</v>
      </c>
    </row>
    <row r="145" s="2" customFormat="1" ht="16.5" customHeight="1">
      <c r="A145" s="30"/>
      <c r="B145" s="162"/>
      <c r="C145" s="194" t="s">
        <v>92</v>
      </c>
      <c r="D145" s="195" t="s">
        <v>348</v>
      </c>
      <c r="E145" s="196" t="s">
        <v>728</v>
      </c>
      <c r="F145" s="197" t="s">
        <v>729</v>
      </c>
      <c r="G145" s="198" t="s">
        <v>253</v>
      </c>
      <c r="H145" s="199">
        <v>12</v>
      </c>
      <c r="I145" s="200">
        <v>78.75</v>
      </c>
      <c r="J145" s="200">
        <f>ROUND(I145*H145,2)</f>
        <v>945</v>
      </c>
      <c r="K145" s="197" t="s">
        <v>216</v>
      </c>
      <c r="L145" s="201"/>
      <c r="M145" s="202" t="s">
        <v>1</v>
      </c>
      <c r="N145" s="203" t="s">
        <v>45</v>
      </c>
      <c r="O145" s="172">
        <v>0</v>
      </c>
      <c r="P145" s="172">
        <f>O145*H145</f>
        <v>0</v>
      </c>
      <c r="Q145" s="172">
        <v>3.0000000000000001E-05</v>
      </c>
      <c r="R145" s="172">
        <f>Q145*H145</f>
        <v>0.00036000000000000002</v>
      </c>
      <c r="S145" s="172">
        <v>0</v>
      </c>
      <c r="T145" s="173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74" t="s">
        <v>351</v>
      </c>
      <c r="AT145" s="174" t="s">
        <v>348</v>
      </c>
      <c r="AU145" s="174" t="s">
        <v>110</v>
      </c>
      <c r="AY145" s="17" t="s">
        <v>149</v>
      </c>
      <c r="BE145" s="175">
        <f>IF(N145="základní",J145,0)</f>
        <v>0</v>
      </c>
      <c r="BF145" s="175">
        <f>IF(N145="snížená",J145,0)</f>
        <v>945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7" t="s">
        <v>110</v>
      </c>
      <c r="BK145" s="175">
        <f>ROUND(I145*H145,2)</f>
        <v>945</v>
      </c>
      <c r="BL145" s="17" t="s">
        <v>210</v>
      </c>
      <c r="BM145" s="174" t="s">
        <v>730</v>
      </c>
    </row>
    <row r="146" s="13" customFormat="1">
      <c r="A146" s="13"/>
      <c r="B146" s="176"/>
      <c r="C146" s="13"/>
      <c r="D146" s="177" t="s">
        <v>159</v>
      </c>
      <c r="E146" s="178" t="s">
        <v>1</v>
      </c>
      <c r="F146" s="179" t="s">
        <v>731</v>
      </c>
      <c r="G146" s="13"/>
      <c r="H146" s="180">
        <v>12</v>
      </c>
      <c r="I146" s="13"/>
      <c r="J146" s="13"/>
      <c r="K146" s="13"/>
      <c r="L146" s="176"/>
      <c r="M146" s="204"/>
      <c r="N146" s="205"/>
      <c r="O146" s="205"/>
      <c r="P146" s="205"/>
      <c r="Q146" s="205"/>
      <c r="R146" s="205"/>
      <c r="S146" s="205"/>
      <c r="T146" s="20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8" t="s">
        <v>159</v>
      </c>
      <c r="AU146" s="178" t="s">
        <v>110</v>
      </c>
      <c r="AV146" s="13" t="s">
        <v>110</v>
      </c>
      <c r="AW146" s="13" t="s">
        <v>33</v>
      </c>
      <c r="AX146" s="13" t="s">
        <v>87</v>
      </c>
      <c r="AY146" s="178" t="s">
        <v>149</v>
      </c>
    </row>
    <row r="147" s="2" customFormat="1" ht="6.96" customHeight="1">
      <c r="A147" s="30"/>
      <c r="B147" s="51"/>
      <c r="C147" s="52"/>
      <c r="D147" s="52"/>
      <c r="E147" s="52"/>
      <c r="F147" s="52"/>
      <c r="G147" s="52"/>
      <c r="H147" s="52"/>
      <c r="I147" s="52"/>
      <c r="J147" s="52"/>
      <c r="K147" s="52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20:K14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732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ROUND(J118, 2)</f>
        <v>135500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ROUND((SUM(BE118:BE128)),  2)</f>
        <v>0</v>
      </c>
      <c r="G33" s="30"/>
      <c r="H33" s="30"/>
      <c r="I33" s="120">
        <v>0.20999999999999999</v>
      </c>
      <c r="J33" s="119">
        <f>ROUND(((SUM(BE118:BE128))*I33),  2)</f>
        <v>0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ROUND((SUM(BF118:BF128)),  2)</f>
        <v>135500</v>
      </c>
      <c r="G34" s="30"/>
      <c r="H34" s="30"/>
      <c r="I34" s="120">
        <v>0.12</v>
      </c>
      <c r="J34" s="119">
        <f>ROUND(((SUM(BF118:BF128))*I34),  2)</f>
        <v>16260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ROUND((SUM(BG118:BG128)),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ROUND((SUM(BH118:BH128)),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ROUND((SUM(BI118:BI128)),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151760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30 - NÁBYTEK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J118</f>
        <v>135500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126</v>
      </c>
      <c r="E97" s="134"/>
      <c r="F97" s="134"/>
      <c r="G97" s="134"/>
      <c r="H97" s="134"/>
      <c r="I97" s="134"/>
      <c r="J97" s="135">
        <f>J119</f>
        <v>135500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129</v>
      </c>
      <c r="E98" s="138"/>
      <c r="F98" s="138"/>
      <c r="G98" s="138"/>
      <c r="H98" s="138"/>
      <c r="I98" s="138"/>
      <c r="J98" s="139">
        <f>J120</f>
        <v>135500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134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CERMNA-224-BYT-8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115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30 - NÁBYTEK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19</v>
      </c>
      <c r="D112" s="30"/>
      <c r="E112" s="30"/>
      <c r="F112" s="24" t="str">
        <f>F12</f>
        <v>Dolní Čermná 224, okr. Ústí n. Orlicí</v>
      </c>
      <c r="G112" s="30"/>
      <c r="H112" s="30"/>
      <c r="I112" s="27" t="s">
        <v>21</v>
      </c>
      <c r="J112" s="60" t="str">
        <f>IF(J12="","",J12)</f>
        <v>16. 1. 2025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23</v>
      </c>
      <c r="D114" s="30"/>
      <c r="E114" s="30"/>
      <c r="F114" s="24" t="str">
        <f>E15</f>
        <v>Dětský domov Dolní Čermná</v>
      </c>
      <c r="G114" s="30"/>
      <c r="H114" s="30"/>
      <c r="I114" s="27" t="s">
        <v>30</v>
      </c>
      <c r="J114" s="28" t="str">
        <f>E21</f>
        <v>vs-studio s.r.o.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28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34</v>
      </c>
      <c r="J115" s="28" t="str">
        <f>E24</f>
        <v>Jaroslav Klíma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135</v>
      </c>
      <c r="D117" s="143" t="s">
        <v>64</v>
      </c>
      <c r="E117" s="143" t="s">
        <v>60</v>
      </c>
      <c r="F117" s="143" t="s">
        <v>61</v>
      </c>
      <c r="G117" s="143" t="s">
        <v>136</v>
      </c>
      <c r="H117" s="143" t="s">
        <v>137</v>
      </c>
      <c r="I117" s="143" t="s">
        <v>138</v>
      </c>
      <c r="J117" s="143" t="s">
        <v>120</v>
      </c>
      <c r="K117" s="144" t="s">
        <v>139</v>
      </c>
      <c r="L117" s="145"/>
      <c r="M117" s="77" t="s">
        <v>1</v>
      </c>
      <c r="N117" s="78" t="s">
        <v>43</v>
      </c>
      <c r="O117" s="78" t="s">
        <v>140</v>
      </c>
      <c r="P117" s="78" t="s">
        <v>141</v>
      </c>
      <c r="Q117" s="78" t="s">
        <v>142</v>
      </c>
      <c r="R117" s="78" t="s">
        <v>143</v>
      </c>
      <c r="S117" s="78" t="s">
        <v>144</v>
      </c>
      <c r="T117" s="79" t="s">
        <v>145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146</v>
      </c>
      <c r="D118" s="30"/>
      <c r="E118" s="30"/>
      <c r="F118" s="30"/>
      <c r="G118" s="30"/>
      <c r="H118" s="30"/>
      <c r="I118" s="30"/>
      <c r="J118" s="146">
        <f>BK118</f>
        <v>135500</v>
      </c>
      <c r="K118" s="30"/>
      <c r="L118" s="31"/>
      <c r="M118" s="80"/>
      <c r="N118" s="64"/>
      <c r="O118" s="81"/>
      <c r="P118" s="147">
        <f>P119</f>
        <v>1</v>
      </c>
      <c r="Q118" s="81"/>
      <c r="R118" s="147">
        <f>R119</f>
        <v>0</v>
      </c>
      <c r="S118" s="81"/>
      <c r="T118" s="148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78</v>
      </c>
      <c r="AU118" s="17" t="s">
        <v>122</v>
      </c>
      <c r="BK118" s="149">
        <f>BK119</f>
        <v>135500</v>
      </c>
    </row>
    <row r="119" s="12" customFormat="1" ht="25.92" customHeight="1">
      <c r="A119" s="12"/>
      <c r="B119" s="150"/>
      <c r="C119" s="12"/>
      <c r="D119" s="151" t="s">
        <v>78</v>
      </c>
      <c r="E119" s="152" t="s">
        <v>203</v>
      </c>
      <c r="F119" s="152" t="s">
        <v>204</v>
      </c>
      <c r="G119" s="12"/>
      <c r="H119" s="12"/>
      <c r="I119" s="12"/>
      <c r="J119" s="153">
        <f>BK119</f>
        <v>135500</v>
      </c>
      <c r="K119" s="12"/>
      <c r="L119" s="150"/>
      <c r="M119" s="154"/>
      <c r="N119" s="155"/>
      <c r="O119" s="155"/>
      <c r="P119" s="156">
        <f>P120</f>
        <v>1</v>
      </c>
      <c r="Q119" s="155"/>
      <c r="R119" s="156">
        <f>R120</f>
        <v>0</v>
      </c>
      <c r="S119" s="155"/>
      <c r="T119" s="15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1" t="s">
        <v>110</v>
      </c>
      <c r="AT119" s="158" t="s">
        <v>78</v>
      </c>
      <c r="AU119" s="158" t="s">
        <v>79</v>
      </c>
      <c r="AY119" s="151" t="s">
        <v>149</v>
      </c>
      <c r="BK119" s="159">
        <f>BK120</f>
        <v>135500</v>
      </c>
    </row>
    <row r="120" s="12" customFormat="1" ht="22.8" customHeight="1">
      <c r="A120" s="12"/>
      <c r="B120" s="150"/>
      <c r="C120" s="12"/>
      <c r="D120" s="151" t="s">
        <v>78</v>
      </c>
      <c r="E120" s="160" t="s">
        <v>238</v>
      </c>
      <c r="F120" s="160" t="s">
        <v>239</v>
      </c>
      <c r="G120" s="12"/>
      <c r="H120" s="12"/>
      <c r="I120" s="12"/>
      <c r="J120" s="161">
        <f>BK120</f>
        <v>135500</v>
      </c>
      <c r="K120" s="12"/>
      <c r="L120" s="150"/>
      <c r="M120" s="154"/>
      <c r="N120" s="155"/>
      <c r="O120" s="155"/>
      <c r="P120" s="156">
        <f>SUM(P121:P128)</f>
        <v>1</v>
      </c>
      <c r="Q120" s="155"/>
      <c r="R120" s="156">
        <f>SUM(R121:R128)</f>
        <v>0</v>
      </c>
      <c r="S120" s="155"/>
      <c r="T120" s="157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1" t="s">
        <v>110</v>
      </c>
      <c r="AT120" s="158" t="s">
        <v>78</v>
      </c>
      <c r="AU120" s="158" t="s">
        <v>87</v>
      </c>
      <c r="AY120" s="151" t="s">
        <v>149</v>
      </c>
      <c r="BK120" s="159">
        <f>SUM(BK121:BK128)</f>
        <v>135500</v>
      </c>
    </row>
    <row r="121" s="2" customFormat="1" ht="16.5" customHeight="1">
      <c r="A121" s="30"/>
      <c r="B121" s="162"/>
      <c r="C121" s="163" t="s">
        <v>87</v>
      </c>
      <c r="D121" s="164" t="s">
        <v>152</v>
      </c>
      <c r="E121" s="165" t="s">
        <v>733</v>
      </c>
      <c r="F121" s="166" t="s">
        <v>734</v>
      </c>
      <c r="G121" s="167" t="s">
        <v>327</v>
      </c>
      <c r="H121" s="168">
        <v>1</v>
      </c>
      <c r="I121" s="169">
        <v>71600</v>
      </c>
      <c r="J121" s="169">
        <f>ROUND(I121*H121,2)</f>
        <v>71600</v>
      </c>
      <c r="K121" s="166" t="s">
        <v>216</v>
      </c>
      <c r="L121" s="31"/>
      <c r="M121" s="170" t="s">
        <v>1</v>
      </c>
      <c r="N121" s="171" t="s">
        <v>45</v>
      </c>
      <c r="O121" s="172">
        <v>0.25</v>
      </c>
      <c r="P121" s="172">
        <f>O121*H121</f>
        <v>0.25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4" t="s">
        <v>210</v>
      </c>
      <c r="AT121" s="174" t="s">
        <v>152</v>
      </c>
      <c r="AU121" s="174" t="s">
        <v>110</v>
      </c>
      <c r="AY121" s="17" t="s">
        <v>149</v>
      </c>
      <c r="BE121" s="175">
        <f>IF(N121="základní",J121,0)</f>
        <v>0</v>
      </c>
      <c r="BF121" s="175">
        <f>IF(N121="snížená",J121,0)</f>
        <v>71600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7" t="s">
        <v>110</v>
      </c>
      <c r="BK121" s="175">
        <f>ROUND(I121*H121,2)</f>
        <v>71600</v>
      </c>
      <c r="BL121" s="17" t="s">
        <v>210</v>
      </c>
      <c r="BM121" s="174" t="s">
        <v>735</v>
      </c>
    </row>
    <row r="122" s="13" customFormat="1">
      <c r="A122" s="13"/>
      <c r="B122" s="176"/>
      <c r="C122" s="13"/>
      <c r="D122" s="177" t="s">
        <v>159</v>
      </c>
      <c r="E122" s="178" t="s">
        <v>1</v>
      </c>
      <c r="F122" s="179" t="s">
        <v>87</v>
      </c>
      <c r="G122" s="13"/>
      <c r="H122" s="180">
        <v>1</v>
      </c>
      <c r="I122" s="13"/>
      <c r="J122" s="13"/>
      <c r="K122" s="13"/>
      <c r="L122" s="176"/>
      <c r="M122" s="181"/>
      <c r="N122" s="182"/>
      <c r="O122" s="182"/>
      <c r="P122" s="182"/>
      <c r="Q122" s="182"/>
      <c r="R122" s="182"/>
      <c r="S122" s="182"/>
      <c r="T122" s="18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8" t="s">
        <v>159</v>
      </c>
      <c r="AU122" s="178" t="s">
        <v>110</v>
      </c>
      <c r="AV122" s="13" t="s">
        <v>110</v>
      </c>
      <c r="AW122" s="13" t="s">
        <v>33</v>
      </c>
      <c r="AX122" s="13" t="s">
        <v>87</v>
      </c>
      <c r="AY122" s="178" t="s">
        <v>149</v>
      </c>
    </row>
    <row r="123" s="2" customFormat="1" ht="16.5" customHeight="1">
      <c r="A123" s="30"/>
      <c r="B123" s="162"/>
      <c r="C123" s="163" t="s">
        <v>110</v>
      </c>
      <c r="D123" s="164" t="s">
        <v>152</v>
      </c>
      <c r="E123" s="165" t="s">
        <v>736</v>
      </c>
      <c r="F123" s="166" t="s">
        <v>737</v>
      </c>
      <c r="G123" s="167" t="s">
        <v>327</v>
      </c>
      <c r="H123" s="168">
        <v>1</v>
      </c>
      <c r="I123" s="169">
        <v>22500</v>
      </c>
      <c r="J123" s="169">
        <f>ROUND(I123*H123,2)</f>
        <v>22500</v>
      </c>
      <c r="K123" s="166" t="s">
        <v>216</v>
      </c>
      <c r="L123" s="31"/>
      <c r="M123" s="170" t="s">
        <v>1</v>
      </c>
      <c r="N123" s="171" t="s">
        <v>45</v>
      </c>
      <c r="O123" s="172">
        <v>0.25</v>
      </c>
      <c r="P123" s="172">
        <f>O123*H123</f>
        <v>0.25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4" t="s">
        <v>210</v>
      </c>
      <c r="AT123" s="174" t="s">
        <v>152</v>
      </c>
      <c r="AU123" s="174" t="s">
        <v>110</v>
      </c>
      <c r="AY123" s="17" t="s">
        <v>149</v>
      </c>
      <c r="BE123" s="175">
        <f>IF(N123="základní",J123,0)</f>
        <v>0</v>
      </c>
      <c r="BF123" s="175">
        <f>IF(N123="snížená",J123,0)</f>
        <v>22500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7" t="s">
        <v>110</v>
      </c>
      <c r="BK123" s="175">
        <f>ROUND(I123*H123,2)</f>
        <v>22500</v>
      </c>
      <c r="BL123" s="17" t="s">
        <v>210</v>
      </c>
      <c r="BM123" s="174" t="s">
        <v>738</v>
      </c>
    </row>
    <row r="124" s="13" customFormat="1">
      <c r="A124" s="13"/>
      <c r="B124" s="176"/>
      <c r="C124" s="13"/>
      <c r="D124" s="177" t="s">
        <v>159</v>
      </c>
      <c r="E124" s="178" t="s">
        <v>1</v>
      </c>
      <c r="F124" s="179" t="s">
        <v>87</v>
      </c>
      <c r="G124" s="13"/>
      <c r="H124" s="180">
        <v>1</v>
      </c>
      <c r="I124" s="13"/>
      <c r="J124" s="13"/>
      <c r="K124" s="13"/>
      <c r="L124" s="176"/>
      <c r="M124" s="181"/>
      <c r="N124" s="182"/>
      <c r="O124" s="182"/>
      <c r="P124" s="182"/>
      <c r="Q124" s="182"/>
      <c r="R124" s="182"/>
      <c r="S124" s="182"/>
      <c r="T124" s="18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8" t="s">
        <v>159</v>
      </c>
      <c r="AU124" s="178" t="s">
        <v>110</v>
      </c>
      <c r="AV124" s="13" t="s">
        <v>110</v>
      </c>
      <c r="AW124" s="13" t="s">
        <v>33</v>
      </c>
      <c r="AX124" s="13" t="s">
        <v>87</v>
      </c>
      <c r="AY124" s="178" t="s">
        <v>149</v>
      </c>
    </row>
    <row r="125" s="2" customFormat="1" ht="16.5" customHeight="1">
      <c r="A125" s="30"/>
      <c r="B125" s="162"/>
      <c r="C125" s="163" t="s">
        <v>166</v>
      </c>
      <c r="D125" s="164" t="s">
        <v>152</v>
      </c>
      <c r="E125" s="165" t="s">
        <v>739</v>
      </c>
      <c r="F125" s="166" t="s">
        <v>740</v>
      </c>
      <c r="G125" s="167" t="s">
        <v>327</v>
      </c>
      <c r="H125" s="168">
        <v>1</v>
      </c>
      <c r="I125" s="169">
        <v>14700</v>
      </c>
      <c r="J125" s="169">
        <f>ROUND(I125*H125,2)</f>
        <v>14700</v>
      </c>
      <c r="K125" s="166" t="s">
        <v>216</v>
      </c>
      <c r="L125" s="31"/>
      <c r="M125" s="170" t="s">
        <v>1</v>
      </c>
      <c r="N125" s="171" t="s">
        <v>45</v>
      </c>
      <c r="O125" s="172">
        <v>0.25</v>
      </c>
      <c r="P125" s="172">
        <f>O125*H125</f>
        <v>0.25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4" t="s">
        <v>210</v>
      </c>
      <c r="AT125" s="174" t="s">
        <v>152</v>
      </c>
      <c r="AU125" s="174" t="s">
        <v>110</v>
      </c>
      <c r="AY125" s="17" t="s">
        <v>149</v>
      </c>
      <c r="BE125" s="175">
        <f>IF(N125="základní",J125,0)</f>
        <v>0</v>
      </c>
      <c r="BF125" s="175">
        <f>IF(N125="snížená",J125,0)</f>
        <v>14700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7" t="s">
        <v>110</v>
      </c>
      <c r="BK125" s="175">
        <f>ROUND(I125*H125,2)</f>
        <v>14700</v>
      </c>
      <c r="BL125" s="17" t="s">
        <v>210</v>
      </c>
      <c r="BM125" s="174" t="s">
        <v>741</v>
      </c>
    </row>
    <row r="126" s="13" customFormat="1">
      <c r="A126" s="13"/>
      <c r="B126" s="176"/>
      <c r="C126" s="13"/>
      <c r="D126" s="177" t="s">
        <v>159</v>
      </c>
      <c r="E126" s="178" t="s">
        <v>1</v>
      </c>
      <c r="F126" s="179" t="s">
        <v>87</v>
      </c>
      <c r="G126" s="13"/>
      <c r="H126" s="180">
        <v>1</v>
      </c>
      <c r="I126" s="13"/>
      <c r="J126" s="13"/>
      <c r="K126" s="13"/>
      <c r="L126" s="176"/>
      <c r="M126" s="181"/>
      <c r="N126" s="182"/>
      <c r="O126" s="182"/>
      <c r="P126" s="182"/>
      <c r="Q126" s="182"/>
      <c r="R126" s="182"/>
      <c r="S126" s="182"/>
      <c r="T126" s="18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8" t="s">
        <v>159</v>
      </c>
      <c r="AU126" s="178" t="s">
        <v>110</v>
      </c>
      <c r="AV126" s="13" t="s">
        <v>110</v>
      </c>
      <c r="AW126" s="13" t="s">
        <v>33</v>
      </c>
      <c r="AX126" s="13" t="s">
        <v>87</v>
      </c>
      <c r="AY126" s="178" t="s">
        <v>149</v>
      </c>
    </row>
    <row r="127" s="2" customFormat="1" ht="16.5" customHeight="1">
      <c r="A127" s="30"/>
      <c r="B127" s="162"/>
      <c r="C127" s="163" t="s">
        <v>157</v>
      </c>
      <c r="D127" s="164" t="s">
        <v>152</v>
      </c>
      <c r="E127" s="165" t="s">
        <v>742</v>
      </c>
      <c r="F127" s="166" t="s">
        <v>743</v>
      </c>
      <c r="G127" s="167" t="s">
        <v>327</v>
      </c>
      <c r="H127" s="168">
        <v>1</v>
      </c>
      <c r="I127" s="169">
        <v>26700</v>
      </c>
      <c r="J127" s="169">
        <f>ROUND(I127*H127,2)</f>
        <v>26700</v>
      </c>
      <c r="K127" s="166" t="s">
        <v>216</v>
      </c>
      <c r="L127" s="31"/>
      <c r="M127" s="170" t="s">
        <v>1</v>
      </c>
      <c r="N127" s="171" t="s">
        <v>45</v>
      </c>
      <c r="O127" s="172">
        <v>0.25</v>
      </c>
      <c r="P127" s="172">
        <f>O127*H127</f>
        <v>0.25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4" t="s">
        <v>210</v>
      </c>
      <c r="AT127" s="174" t="s">
        <v>152</v>
      </c>
      <c r="AU127" s="174" t="s">
        <v>110</v>
      </c>
      <c r="AY127" s="17" t="s">
        <v>149</v>
      </c>
      <c r="BE127" s="175">
        <f>IF(N127="základní",J127,0)</f>
        <v>0</v>
      </c>
      <c r="BF127" s="175">
        <f>IF(N127="snížená",J127,0)</f>
        <v>26700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7" t="s">
        <v>110</v>
      </c>
      <c r="BK127" s="175">
        <f>ROUND(I127*H127,2)</f>
        <v>26700</v>
      </c>
      <c r="BL127" s="17" t="s">
        <v>210</v>
      </c>
      <c r="BM127" s="174" t="s">
        <v>744</v>
      </c>
    </row>
    <row r="128" s="13" customFormat="1">
      <c r="A128" s="13"/>
      <c r="B128" s="176"/>
      <c r="C128" s="13"/>
      <c r="D128" s="177" t="s">
        <v>159</v>
      </c>
      <c r="E128" s="178" t="s">
        <v>1</v>
      </c>
      <c r="F128" s="179" t="s">
        <v>87</v>
      </c>
      <c r="G128" s="13"/>
      <c r="H128" s="180">
        <v>1</v>
      </c>
      <c r="I128" s="13"/>
      <c r="J128" s="13"/>
      <c r="K128" s="13"/>
      <c r="L128" s="176"/>
      <c r="M128" s="204"/>
      <c r="N128" s="205"/>
      <c r="O128" s="205"/>
      <c r="P128" s="205"/>
      <c r="Q128" s="205"/>
      <c r="R128" s="205"/>
      <c r="S128" s="205"/>
      <c r="T128" s="20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8" t="s">
        <v>159</v>
      </c>
      <c r="AU128" s="178" t="s">
        <v>110</v>
      </c>
      <c r="AV128" s="13" t="s">
        <v>110</v>
      </c>
      <c r="AW128" s="13" t="s">
        <v>33</v>
      </c>
      <c r="AX128" s="13" t="s">
        <v>87</v>
      </c>
      <c r="AY128" s="178" t="s">
        <v>149</v>
      </c>
    </row>
    <row r="129" s="2" customFormat="1" ht="6.96" customHeight="1">
      <c r="A129" s="30"/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31"/>
      <c r="M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</sheetData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110</v>
      </c>
    </row>
    <row r="4" hidden="1" s="1" customFormat="1" ht="24.96" customHeight="1">
      <c r="B4" s="20"/>
      <c r="D4" s="21" t="s">
        <v>114</v>
      </c>
      <c r="L4" s="20"/>
      <c r="M4" s="112" t="s">
        <v>10</v>
      </c>
      <c r="AT4" s="17" t="s">
        <v>3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27" t="s">
        <v>14</v>
      </c>
      <c r="L6" s="20"/>
    </row>
    <row r="7" hidden="1" s="1" customFormat="1" ht="16.5" customHeight="1">
      <c r="B7" s="20"/>
      <c r="E7" s="113" t="str">
        <f>'Rekapitulace zakázky'!K6</f>
        <v>CERMNA-224-BYT-8</v>
      </c>
      <c r="F7" s="27"/>
      <c r="G7" s="27"/>
      <c r="H7" s="27"/>
      <c r="L7" s="20"/>
    </row>
    <row r="8" hidden="1" s="2" customFormat="1" ht="12" customHeight="1">
      <c r="A8" s="30"/>
      <c r="B8" s="31"/>
      <c r="C8" s="30"/>
      <c r="D8" s="27" t="s">
        <v>115</v>
      </c>
      <c r="E8" s="30"/>
      <c r="F8" s="30"/>
      <c r="G8" s="30"/>
      <c r="H8" s="30"/>
      <c r="I8" s="30"/>
      <c r="J8" s="30"/>
      <c r="K8" s="30"/>
      <c r="L8" s="46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hidden="1" s="2" customFormat="1" ht="16.5" customHeight="1">
      <c r="A9" s="30"/>
      <c r="B9" s="31"/>
      <c r="C9" s="30"/>
      <c r="D9" s="30"/>
      <c r="E9" s="58" t="s">
        <v>745</v>
      </c>
      <c r="F9" s="30"/>
      <c r="G9" s="30"/>
      <c r="H9" s="30"/>
      <c r="I9" s="30"/>
      <c r="J9" s="30"/>
      <c r="K9" s="30"/>
      <c r="L9" s="46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hidden="1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6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hidden="1" s="2" customFormat="1" ht="12" customHeight="1">
      <c r="A11" s="30"/>
      <c r="B11" s="31"/>
      <c r="C11" s="30"/>
      <c r="D11" s="27" t="s">
        <v>16</v>
      </c>
      <c r="E11" s="30"/>
      <c r="F11" s="24" t="s">
        <v>17</v>
      </c>
      <c r="G11" s="30"/>
      <c r="H11" s="30"/>
      <c r="I11" s="27" t="s">
        <v>18</v>
      </c>
      <c r="J11" s="24" t="s">
        <v>1</v>
      </c>
      <c r="K11" s="30"/>
      <c r="L11" s="46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hidden="1" s="2" customFormat="1" ht="12" customHeight="1">
      <c r="A12" s="30"/>
      <c r="B12" s="31"/>
      <c r="C12" s="30"/>
      <c r="D12" s="27" t="s">
        <v>19</v>
      </c>
      <c r="E12" s="30"/>
      <c r="F12" s="24" t="s">
        <v>20</v>
      </c>
      <c r="G12" s="30"/>
      <c r="H12" s="30"/>
      <c r="I12" s="27" t="s">
        <v>21</v>
      </c>
      <c r="J12" s="60" t="str">
        <f>'Rekapitulace zakázky'!AN8</f>
        <v>16. 1. 2025</v>
      </c>
      <c r="K12" s="30"/>
      <c r="L12" s="46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hidden="1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6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hidden="1" s="2" customFormat="1" ht="12" customHeight="1">
      <c r="A14" s="30"/>
      <c r="B14" s="31"/>
      <c r="C14" s="30"/>
      <c r="D14" s="27" t="s">
        <v>23</v>
      </c>
      <c r="E14" s="30"/>
      <c r="F14" s="30"/>
      <c r="G14" s="30"/>
      <c r="H14" s="30"/>
      <c r="I14" s="27" t="s">
        <v>24</v>
      </c>
      <c r="J14" s="24" t="s">
        <v>25</v>
      </c>
      <c r="K14" s="30"/>
      <c r="L14" s="46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idden="1" s="2" customFormat="1" ht="18" customHeight="1">
      <c r="A15" s="30"/>
      <c r="B15" s="31"/>
      <c r="C15" s="30"/>
      <c r="D15" s="30"/>
      <c r="E15" s="24" t="s">
        <v>26</v>
      </c>
      <c r="F15" s="30"/>
      <c r="G15" s="30"/>
      <c r="H15" s="30"/>
      <c r="I15" s="27" t="s">
        <v>27</v>
      </c>
      <c r="J15" s="24" t="s">
        <v>1</v>
      </c>
      <c r="K15" s="30"/>
      <c r="L15" s="46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hidden="1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6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hidden="1" s="2" customFormat="1" ht="12" customHeight="1">
      <c r="A17" s="30"/>
      <c r="B17" s="31"/>
      <c r="C17" s="30"/>
      <c r="D17" s="27" t="s">
        <v>28</v>
      </c>
      <c r="E17" s="30"/>
      <c r="F17" s="30"/>
      <c r="G17" s="30"/>
      <c r="H17" s="30"/>
      <c r="I17" s="27" t="s">
        <v>24</v>
      </c>
      <c r="J17" s="24" t="str">
        <f>'Rekapitulace zakázky'!AN13</f>
        <v/>
      </c>
      <c r="K17" s="30"/>
      <c r="L17" s="46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hidden="1" s="2" customFormat="1" ht="18" customHeight="1">
      <c r="A18" s="30"/>
      <c r="B18" s="31"/>
      <c r="C18" s="30"/>
      <c r="D18" s="30"/>
      <c r="E18" s="24" t="str">
        <f>'Rekapitulace zakázky'!E14</f>
        <v xml:space="preserve"> </v>
      </c>
      <c r="F18" s="24"/>
      <c r="G18" s="24"/>
      <c r="H18" s="24"/>
      <c r="I18" s="27" t="s">
        <v>27</v>
      </c>
      <c r="J18" s="24" t="str">
        <f>'Rekapitulace zakázky'!AN14</f>
        <v/>
      </c>
      <c r="K18" s="30"/>
      <c r="L18" s="46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hidden="1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6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hidden="1" s="2" customFormat="1" ht="12" customHeight="1">
      <c r="A20" s="30"/>
      <c r="B20" s="31"/>
      <c r="C20" s="30"/>
      <c r="D20" s="27" t="s">
        <v>30</v>
      </c>
      <c r="E20" s="30"/>
      <c r="F20" s="30"/>
      <c r="G20" s="30"/>
      <c r="H20" s="30"/>
      <c r="I20" s="27" t="s">
        <v>24</v>
      </c>
      <c r="J20" s="24" t="s">
        <v>31</v>
      </c>
      <c r="K20" s="30"/>
      <c r="L20" s="46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hidden="1" s="2" customFormat="1" ht="18" customHeight="1">
      <c r="A21" s="30"/>
      <c r="B21" s="31"/>
      <c r="C21" s="30"/>
      <c r="D21" s="30"/>
      <c r="E21" s="24" t="s">
        <v>32</v>
      </c>
      <c r="F21" s="30"/>
      <c r="G21" s="30"/>
      <c r="H21" s="30"/>
      <c r="I21" s="27" t="s">
        <v>27</v>
      </c>
      <c r="J21" s="24" t="s">
        <v>1</v>
      </c>
      <c r="K21" s="30"/>
      <c r="L21" s="46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hidden="1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6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hidden="1" s="2" customFormat="1" ht="12" customHeight="1">
      <c r="A23" s="30"/>
      <c r="B23" s="31"/>
      <c r="C23" s="30"/>
      <c r="D23" s="27" t="s">
        <v>34</v>
      </c>
      <c r="E23" s="30"/>
      <c r="F23" s="30"/>
      <c r="G23" s="30"/>
      <c r="H23" s="30"/>
      <c r="I23" s="27" t="s">
        <v>24</v>
      </c>
      <c r="J23" s="24" t="s">
        <v>35</v>
      </c>
      <c r="K23" s="30"/>
      <c r="L23" s="46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hidden="1" s="2" customFormat="1" ht="18" customHeight="1">
      <c r="A24" s="30"/>
      <c r="B24" s="31"/>
      <c r="C24" s="30"/>
      <c r="D24" s="30"/>
      <c r="E24" s="24" t="s">
        <v>36</v>
      </c>
      <c r="F24" s="30"/>
      <c r="G24" s="30"/>
      <c r="H24" s="30"/>
      <c r="I24" s="27" t="s">
        <v>27</v>
      </c>
      <c r="J24" s="24" t="s">
        <v>1</v>
      </c>
      <c r="K24" s="30"/>
      <c r="L24" s="46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hidden="1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6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hidden="1" s="2" customFormat="1" ht="12" customHeight="1">
      <c r="A26" s="30"/>
      <c r="B26" s="31"/>
      <c r="C26" s="30"/>
      <c r="D26" s="27" t="s">
        <v>37</v>
      </c>
      <c r="E26" s="30"/>
      <c r="F26" s="30"/>
      <c r="G26" s="30"/>
      <c r="H26" s="30"/>
      <c r="I26" s="30"/>
      <c r="J26" s="30"/>
      <c r="K26" s="30"/>
      <c r="L26" s="46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hidden="1" s="8" customFormat="1" ht="23.25" customHeight="1">
      <c r="A27" s="114"/>
      <c r="B27" s="115"/>
      <c r="C27" s="114"/>
      <c r="D27" s="114"/>
      <c r="E27" s="28" t="s">
        <v>117</v>
      </c>
      <c r="F27" s="28"/>
      <c r="G27" s="28"/>
      <c r="H27" s="28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6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hidden="1" s="2" customFormat="1" ht="6.96" customHeight="1">
      <c r="A29" s="30"/>
      <c r="B29" s="31"/>
      <c r="C29" s="30"/>
      <c r="D29" s="81"/>
      <c r="E29" s="81"/>
      <c r="F29" s="81"/>
      <c r="G29" s="81"/>
      <c r="H29" s="81"/>
      <c r="I29" s="81"/>
      <c r="J29" s="81"/>
      <c r="K29" s="81"/>
      <c r="L29" s="46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hidden="1" s="2" customFormat="1" ht="25.44" customHeight="1">
      <c r="A30" s="30"/>
      <c r="B30" s="31"/>
      <c r="C30" s="30"/>
      <c r="D30" s="117" t="s">
        <v>39</v>
      </c>
      <c r="E30" s="30"/>
      <c r="F30" s="30"/>
      <c r="G30" s="30"/>
      <c r="H30" s="30"/>
      <c r="I30" s="30"/>
      <c r="J30" s="87">
        <f>ROUND(J118, 2)</f>
        <v>77800</v>
      </c>
      <c r="K30" s="30"/>
      <c r="L30" s="46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hidden="1" s="2" customFormat="1" ht="6.96" customHeight="1">
      <c r="A31" s="30"/>
      <c r="B31" s="31"/>
      <c r="C31" s="30"/>
      <c r="D31" s="81"/>
      <c r="E31" s="81"/>
      <c r="F31" s="81"/>
      <c r="G31" s="81"/>
      <c r="H31" s="81"/>
      <c r="I31" s="81"/>
      <c r="J31" s="81"/>
      <c r="K31" s="81"/>
      <c r="L31" s="46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hidden="1" s="2" customFormat="1" ht="14.4" customHeight="1">
      <c r="A32" s="30"/>
      <c r="B32" s="31"/>
      <c r="C32" s="30"/>
      <c r="D32" s="30"/>
      <c r="E32" s="30"/>
      <c r="F32" s="35" t="s">
        <v>41</v>
      </c>
      <c r="G32" s="30"/>
      <c r="H32" s="30"/>
      <c r="I32" s="35" t="s">
        <v>40</v>
      </c>
      <c r="J32" s="35" t="s">
        <v>42</v>
      </c>
      <c r="K32" s="30"/>
      <c r="L32" s="46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hidden="1" s="2" customFormat="1" ht="14.4" customHeight="1">
      <c r="A33" s="30"/>
      <c r="B33" s="31"/>
      <c r="C33" s="30"/>
      <c r="D33" s="118" t="s">
        <v>43</v>
      </c>
      <c r="E33" s="27" t="s">
        <v>44</v>
      </c>
      <c r="F33" s="119">
        <f>ROUND((SUM(BE118:BE124)),  2)</f>
        <v>77800</v>
      </c>
      <c r="G33" s="30"/>
      <c r="H33" s="30"/>
      <c r="I33" s="120">
        <v>0.20999999999999999</v>
      </c>
      <c r="J33" s="119">
        <f>ROUND(((SUM(BE118:BE124))*I33),  2)</f>
        <v>16338</v>
      </c>
      <c r="K33" s="30"/>
      <c r="L33" s="46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hidden="1" s="2" customFormat="1" ht="14.4" customHeight="1">
      <c r="A34" s="30"/>
      <c r="B34" s="31"/>
      <c r="C34" s="30"/>
      <c r="D34" s="30"/>
      <c r="E34" s="27" t="s">
        <v>45</v>
      </c>
      <c r="F34" s="119">
        <f>ROUND((SUM(BF118:BF124)),  2)</f>
        <v>0</v>
      </c>
      <c r="G34" s="30"/>
      <c r="H34" s="30"/>
      <c r="I34" s="120">
        <v>0.12</v>
      </c>
      <c r="J34" s="119">
        <f>ROUND(((SUM(BF118:BF124))*I34),  2)</f>
        <v>0</v>
      </c>
      <c r="K34" s="30"/>
      <c r="L34" s="46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46</v>
      </c>
      <c r="F35" s="119">
        <f>ROUND((SUM(BG118:BG124)),  2)</f>
        <v>0</v>
      </c>
      <c r="G35" s="30"/>
      <c r="H35" s="30"/>
      <c r="I35" s="120">
        <v>0.20999999999999999</v>
      </c>
      <c r="J35" s="119">
        <f>0</f>
        <v>0</v>
      </c>
      <c r="K35" s="30"/>
      <c r="L35" s="46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47</v>
      </c>
      <c r="F36" s="119">
        <f>ROUND((SUM(BH118:BH124)),  2)</f>
        <v>0</v>
      </c>
      <c r="G36" s="30"/>
      <c r="H36" s="30"/>
      <c r="I36" s="120">
        <v>0.12</v>
      </c>
      <c r="J36" s="119">
        <f>0</f>
        <v>0</v>
      </c>
      <c r="K36" s="30"/>
      <c r="L36" s="46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27" t="s">
        <v>48</v>
      </c>
      <c r="F37" s="119">
        <f>ROUND((SUM(BI118:BI124)),  2)</f>
        <v>0</v>
      </c>
      <c r="G37" s="30"/>
      <c r="H37" s="30"/>
      <c r="I37" s="120">
        <v>0</v>
      </c>
      <c r="J37" s="119">
        <f>0</f>
        <v>0</v>
      </c>
      <c r="K37" s="30"/>
      <c r="L37" s="46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hidden="1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6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hidden="1" s="2" customFormat="1" ht="25.44" customHeight="1">
      <c r="A39" s="30"/>
      <c r="B39" s="31"/>
      <c r="C39" s="121"/>
      <c r="D39" s="122" t="s">
        <v>49</v>
      </c>
      <c r="E39" s="72"/>
      <c r="F39" s="72"/>
      <c r="G39" s="123" t="s">
        <v>50</v>
      </c>
      <c r="H39" s="124" t="s">
        <v>51</v>
      </c>
      <c r="I39" s="72"/>
      <c r="J39" s="125">
        <f>SUM(J30:J37)</f>
        <v>94138</v>
      </c>
      <c r="K39" s="126"/>
      <c r="L39" s="46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hidden="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6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46"/>
      <c r="D50" s="47" t="s">
        <v>52</v>
      </c>
      <c r="E50" s="48"/>
      <c r="F50" s="48"/>
      <c r="G50" s="47" t="s">
        <v>53</v>
      </c>
      <c r="H50" s="48"/>
      <c r="I50" s="48"/>
      <c r="J50" s="48"/>
      <c r="K50" s="48"/>
      <c r="L50" s="46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0"/>
      <c r="B61" s="31"/>
      <c r="C61" s="30"/>
      <c r="D61" s="49" t="s">
        <v>54</v>
      </c>
      <c r="E61" s="33"/>
      <c r="F61" s="127" t="s">
        <v>55</v>
      </c>
      <c r="G61" s="49" t="s">
        <v>54</v>
      </c>
      <c r="H61" s="33"/>
      <c r="I61" s="33"/>
      <c r="J61" s="128" t="s">
        <v>55</v>
      </c>
      <c r="K61" s="33"/>
      <c r="L61" s="46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0"/>
      <c r="B65" s="31"/>
      <c r="C65" s="30"/>
      <c r="D65" s="47" t="s">
        <v>56</v>
      </c>
      <c r="E65" s="50"/>
      <c r="F65" s="50"/>
      <c r="G65" s="47" t="s">
        <v>57</v>
      </c>
      <c r="H65" s="50"/>
      <c r="I65" s="50"/>
      <c r="J65" s="50"/>
      <c r="K65" s="50"/>
      <c r="L65" s="46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0"/>
      <c r="B76" s="31"/>
      <c r="C76" s="30"/>
      <c r="D76" s="49" t="s">
        <v>54</v>
      </c>
      <c r="E76" s="33"/>
      <c r="F76" s="127" t="s">
        <v>55</v>
      </c>
      <c r="G76" s="49" t="s">
        <v>54</v>
      </c>
      <c r="H76" s="33"/>
      <c r="I76" s="33"/>
      <c r="J76" s="128" t="s">
        <v>55</v>
      </c>
      <c r="K76" s="33"/>
      <c r="L76" s="46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hidden="1" s="2" customFormat="1" ht="14.4" customHeight="1">
      <c r="A77" s="30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46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hidden="1"/>
    <row r="79" hidden="1"/>
    <row r="80" hidden="1"/>
    <row r="81" s="2" customFormat="1" ht="6.96" customHeight="1">
      <c r="A81" s="30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46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118</v>
      </c>
      <c r="D82" s="30"/>
      <c r="E82" s="30"/>
      <c r="F82" s="30"/>
      <c r="G82" s="30"/>
      <c r="H82" s="30"/>
      <c r="I82" s="30"/>
      <c r="J82" s="30"/>
      <c r="K82" s="30"/>
      <c r="L82" s="46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6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6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16.5" customHeight="1">
      <c r="A85" s="30"/>
      <c r="B85" s="31"/>
      <c r="C85" s="30"/>
      <c r="D85" s="30"/>
      <c r="E85" s="113" t="str">
        <f>E7</f>
        <v>CERMNA-224-BYT-8</v>
      </c>
      <c r="F85" s="27"/>
      <c r="G85" s="27"/>
      <c r="H85" s="27"/>
      <c r="I85" s="30"/>
      <c r="J85" s="30"/>
      <c r="K85" s="30"/>
      <c r="L85" s="46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115</v>
      </c>
      <c r="D86" s="30"/>
      <c r="E86" s="30"/>
      <c r="F86" s="30"/>
      <c r="G86" s="30"/>
      <c r="H86" s="30"/>
      <c r="I86" s="30"/>
      <c r="J86" s="30"/>
      <c r="K86" s="30"/>
      <c r="L86" s="46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58" t="str">
        <f>E9</f>
        <v>31 - NÁBYTEK MONTÁŽ</v>
      </c>
      <c r="F87" s="30"/>
      <c r="G87" s="30"/>
      <c r="H87" s="30"/>
      <c r="I87" s="30"/>
      <c r="J87" s="30"/>
      <c r="K87" s="30"/>
      <c r="L87" s="46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6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19</v>
      </c>
      <c r="D89" s="30"/>
      <c r="E89" s="30"/>
      <c r="F89" s="24" t="str">
        <f>F12</f>
        <v>Dolní Čermná 224, okr. Ústí n. Orlicí</v>
      </c>
      <c r="G89" s="30"/>
      <c r="H89" s="30"/>
      <c r="I89" s="27" t="s">
        <v>21</v>
      </c>
      <c r="J89" s="60" t="str">
        <f>IF(J12="","",J12)</f>
        <v>16. 1. 2025</v>
      </c>
      <c r="K89" s="30"/>
      <c r="L89" s="46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6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15.15" customHeight="1">
      <c r="A91" s="30"/>
      <c r="B91" s="31"/>
      <c r="C91" s="27" t="s">
        <v>23</v>
      </c>
      <c r="D91" s="30"/>
      <c r="E91" s="30"/>
      <c r="F91" s="24" t="str">
        <f>E15</f>
        <v>Dětský domov Dolní Čermná</v>
      </c>
      <c r="G91" s="30"/>
      <c r="H91" s="30"/>
      <c r="I91" s="27" t="s">
        <v>30</v>
      </c>
      <c r="J91" s="28" t="str">
        <f>E21</f>
        <v>vs-studio s.r.o.</v>
      </c>
      <c r="K91" s="30"/>
      <c r="L91" s="46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28</v>
      </c>
      <c r="D92" s="30"/>
      <c r="E92" s="30"/>
      <c r="F92" s="24" t="str">
        <f>IF(E18="","",E18)</f>
        <v xml:space="preserve"> </v>
      </c>
      <c r="G92" s="30"/>
      <c r="H92" s="30"/>
      <c r="I92" s="27" t="s">
        <v>34</v>
      </c>
      <c r="J92" s="28" t="str">
        <f>E24</f>
        <v>Jaroslav Klíma</v>
      </c>
      <c r="K92" s="30"/>
      <c r="L92" s="46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6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29" t="s">
        <v>119</v>
      </c>
      <c r="D94" s="121"/>
      <c r="E94" s="121"/>
      <c r="F94" s="121"/>
      <c r="G94" s="121"/>
      <c r="H94" s="121"/>
      <c r="I94" s="121"/>
      <c r="J94" s="130" t="s">
        <v>120</v>
      </c>
      <c r="K94" s="121"/>
      <c r="L94" s="46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6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1" t="s">
        <v>121</v>
      </c>
      <c r="D96" s="30"/>
      <c r="E96" s="30"/>
      <c r="F96" s="30"/>
      <c r="G96" s="30"/>
      <c r="H96" s="30"/>
      <c r="I96" s="30"/>
      <c r="J96" s="87">
        <f>J118</f>
        <v>77800</v>
      </c>
      <c r="K96" s="30"/>
      <c r="L96" s="46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122</v>
      </c>
    </row>
    <row r="97" s="9" customFormat="1" ht="24.96" customHeight="1">
      <c r="A97" s="9"/>
      <c r="B97" s="132"/>
      <c r="C97" s="9"/>
      <c r="D97" s="133" t="s">
        <v>126</v>
      </c>
      <c r="E97" s="134"/>
      <c r="F97" s="134"/>
      <c r="G97" s="134"/>
      <c r="H97" s="134"/>
      <c r="I97" s="134"/>
      <c r="J97" s="135">
        <f>J119</f>
        <v>77800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129</v>
      </c>
      <c r="E98" s="138"/>
      <c r="F98" s="138"/>
      <c r="G98" s="138"/>
      <c r="H98" s="138"/>
      <c r="I98" s="138"/>
      <c r="J98" s="139">
        <f>J120</f>
        <v>77800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6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="2" customFormat="1" ht="6.96" customHeight="1">
      <c r="A100" s="30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6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="2" customFormat="1" ht="6.96" customHeight="1">
      <c r="A104" s="30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6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="2" customFormat="1" ht="24.96" customHeight="1">
      <c r="A105" s="30"/>
      <c r="B105" s="31"/>
      <c r="C105" s="21" t="s">
        <v>134</v>
      </c>
      <c r="D105" s="30"/>
      <c r="E105" s="30"/>
      <c r="F105" s="30"/>
      <c r="G105" s="30"/>
      <c r="H105" s="30"/>
      <c r="I105" s="30"/>
      <c r="J105" s="30"/>
      <c r="K105" s="30"/>
      <c r="L105" s="46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="2" customFormat="1" ht="6.96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6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12" customHeight="1">
      <c r="A107" s="30"/>
      <c r="B107" s="31"/>
      <c r="C107" s="27" t="s">
        <v>14</v>
      </c>
      <c r="D107" s="30"/>
      <c r="E107" s="30"/>
      <c r="F107" s="30"/>
      <c r="G107" s="30"/>
      <c r="H107" s="30"/>
      <c r="I107" s="30"/>
      <c r="J107" s="30"/>
      <c r="K107" s="30"/>
      <c r="L107" s="46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16.5" customHeight="1">
      <c r="A108" s="30"/>
      <c r="B108" s="31"/>
      <c r="C108" s="30"/>
      <c r="D108" s="30"/>
      <c r="E108" s="113" t="str">
        <f>E7</f>
        <v>CERMNA-224-BYT-8</v>
      </c>
      <c r="F108" s="27"/>
      <c r="G108" s="27"/>
      <c r="H108" s="27"/>
      <c r="I108" s="30"/>
      <c r="J108" s="30"/>
      <c r="K108" s="30"/>
      <c r="L108" s="46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115</v>
      </c>
      <c r="D109" s="30"/>
      <c r="E109" s="30"/>
      <c r="F109" s="30"/>
      <c r="G109" s="30"/>
      <c r="H109" s="30"/>
      <c r="I109" s="30"/>
      <c r="J109" s="30"/>
      <c r="K109" s="30"/>
      <c r="L109" s="46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16.5" customHeight="1">
      <c r="A110" s="30"/>
      <c r="B110" s="31"/>
      <c r="C110" s="30"/>
      <c r="D110" s="30"/>
      <c r="E110" s="58" t="str">
        <f>E9</f>
        <v>31 - NÁBYTEK MONTÁŽ</v>
      </c>
      <c r="F110" s="30"/>
      <c r="G110" s="30"/>
      <c r="H110" s="30"/>
      <c r="I110" s="30"/>
      <c r="J110" s="30"/>
      <c r="K110" s="30"/>
      <c r="L110" s="46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6.96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6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2" customHeight="1">
      <c r="A112" s="30"/>
      <c r="B112" s="31"/>
      <c r="C112" s="27" t="s">
        <v>19</v>
      </c>
      <c r="D112" s="30"/>
      <c r="E112" s="30"/>
      <c r="F112" s="24" t="str">
        <f>F12</f>
        <v>Dolní Čermná 224, okr. Ústí n. Orlicí</v>
      </c>
      <c r="G112" s="30"/>
      <c r="H112" s="30"/>
      <c r="I112" s="27" t="s">
        <v>21</v>
      </c>
      <c r="J112" s="60" t="str">
        <f>IF(J12="","",J12)</f>
        <v>16. 1. 2025</v>
      </c>
      <c r="K112" s="30"/>
      <c r="L112" s="46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6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5.15" customHeight="1">
      <c r="A114" s="30"/>
      <c r="B114" s="31"/>
      <c r="C114" s="27" t="s">
        <v>23</v>
      </c>
      <c r="D114" s="30"/>
      <c r="E114" s="30"/>
      <c r="F114" s="24" t="str">
        <f>E15</f>
        <v>Dětský domov Dolní Čermná</v>
      </c>
      <c r="G114" s="30"/>
      <c r="H114" s="30"/>
      <c r="I114" s="27" t="s">
        <v>30</v>
      </c>
      <c r="J114" s="28" t="str">
        <f>E21</f>
        <v>vs-studio s.r.o.</v>
      </c>
      <c r="K114" s="30"/>
      <c r="L114" s="46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15.15" customHeight="1">
      <c r="A115" s="30"/>
      <c r="B115" s="31"/>
      <c r="C115" s="27" t="s">
        <v>28</v>
      </c>
      <c r="D115" s="30"/>
      <c r="E115" s="30"/>
      <c r="F115" s="24" t="str">
        <f>IF(E18="","",E18)</f>
        <v xml:space="preserve"> </v>
      </c>
      <c r="G115" s="30"/>
      <c r="H115" s="30"/>
      <c r="I115" s="27" t="s">
        <v>34</v>
      </c>
      <c r="J115" s="28" t="str">
        <f>E24</f>
        <v>Jaroslav Klíma</v>
      </c>
      <c r="K115" s="30"/>
      <c r="L115" s="46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10.32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6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11" customFormat="1" ht="29.28" customHeight="1">
      <c r="A117" s="140"/>
      <c r="B117" s="141"/>
      <c r="C117" s="142" t="s">
        <v>135</v>
      </c>
      <c r="D117" s="143" t="s">
        <v>64</v>
      </c>
      <c r="E117" s="143" t="s">
        <v>60</v>
      </c>
      <c r="F117" s="143" t="s">
        <v>61</v>
      </c>
      <c r="G117" s="143" t="s">
        <v>136</v>
      </c>
      <c r="H117" s="143" t="s">
        <v>137</v>
      </c>
      <c r="I117" s="143" t="s">
        <v>138</v>
      </c>
      <c r="J117" s="143" t="s">
        <v>120</v>
      </c>
      <c r="K117" s="144" t="s">
        <v>139</v>
      </c>
      <c r="L117" s="145"/>
      <c r="M117" s="77" t="s">
        <v>1</v>
      </c>
      <c r="N117" s="78" t="s">
        <v>43</v>
      </c>
      <c r="O117" s="78" t="s">
        <v>140</v>
      </c>
      <c r="P117" s="78" t="s">
        <v>141</v>
      </c>
      <c r="Q117" s="78" t="s">
        <v>142</v>
      </c>
      <c r="R117" s="78" t="s">
        <v>143</v>
      </c>
      <c r="S117" s="78" t="s">
        <v>144</v>
      </c>
      <c r="T117" s="79" t="s">
        <v>145</v>
      </c>
      <c r="U117" s="140"/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/>
    </row>
    <row r="118" s="2" customFormat="1" ht="22.8" customHeight="1">
      <c r="A118" s="30"/>
      <c r="B118" s="31"/>
      <c r="C118" s="84" t="s">
        <v>146</v>
      </c>
      <c r="D118" s="30"/>
      <c r="E118" s="30"/>
      <c r="F118" s="30"/>
      <c r="G118" s="30"/>
      <c r="H118" s="30"/>
      <c r="I118" s="30"/>
      <c r="J118" s="146">
        <f>BK118</f>
        <v>77800</v>
      </c>
      <c r="K118" s="30"/>
      <c r="L118" s="31"/>
      <c r="M118" s="80"/>
      <c r="N118" s="64"/>
      <c r="O118" s="81"/>
      <c r="P118" s="147">
        <f>P119</f>
        <v>20.25</v>
      </c>
      <c r="Q118" s="81"/>
      <c r="R118" s="147">
        <f>R119</f>
        <v>0</v>
      </c>
      <c r="S118" s="81"/>
      <c r="T118" s="148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7" t="s">
        <v>78</v>
      </c>
      <c r="AU118" s="17" t="s">
        <v>122</v>
      </c>
      <c r="BK118" s="149">
        <f>BK119</f>
        <v>77800</v>
      </c>
    </row>
    <row r="119" s="12" customFormat="1" ht="25.92" customHeight="1">
      <c r="A119" s="12"/>
      <c r="B119" s="150"/>
      <c r="C119" s="12"/>
      <c r="D119" s="151" t="s">
        <v>78</v>
      </c>
      <c r="E119" s="152" t="s">
        <v>203</v>
      </c>
      <c r="F119" s="152" t="s">
        <v>204</v>
      </c>
      <c r="G119" s="12"/>
      <c r="H119" s="12"/>
      <c r="I119" s="12"/>
      <c r="J119" s="153">
        <f>BK119</f>
        <v>77800</v>
      </c>
      <c r="K119" s="12"/>
      <c r="L119" s="150"/>
      <c r="M119" s="154"/>
      <c r="N119" s="155"/>
      <c r="O119" s="155"/>
      <c r="P119" s="156">
        <f>P120</f>
        <v>20.25</v>
      </c>
      <c r="Q119" s="155"/>
      <c r="R119" s="156">
        <f>R120</f>
        <v>0</v>
      </c>
      <c r="S119" s="155"/>
      <c r="T119" s="15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1" t="s">
        <v>110</v>
      </c>
      <c r="AT119" s="158" t="s">
        <v>78</v>
      </c>
      <c r="AU119" s="158" t="s">
        <v>79</v>
      </c>
      <c r="AY119" s="151" t="s">
        <v>149</v>
      </c>
      <c r="BK119" s="159">
        <f>BK120</f>
        <v>77800</v>
      </c>
    </row>
    <row r="120" s="12" customFormat="1" ht="22.8" customHeight="1">
      <c r="A120" s="12"/>
      <c r="B120" s="150"/>
      <c r="C120" s="12"/>
      <c r="D120" s="151" t="s">
        <v>78</v>
      </c>
      <c r="E120" s="160" t="s">
        <v>238</v>
      </c>
      <c r="F120" s="160" t="s">
        <v>239</v>
      </c>
      <c r="G120" s="12"/>
      <c r="H120" s="12"/>
      <c r="I120" s="12"/>
      <c r="J120" s="161">
        <f>BK120</f>
        <v>77800</v>
      </c>
      <c r="K120" s="12"/>
      <c r="L120" s="150"/>
      <c r="M120" s="154"/>
      <c r="N120" s="155"/>
      <c r="O120" s="155"/>
      <c r="P120" s="156">
        <f>SUM(P121:P124)</f>
        <v>20.25</v>
      </c>
      <c r="Q120" s="155"/>
      <c r="R120" s="156">
        <f>SUM(R121:R124)</f>
        <v>0</v>
      </c>
      <c r="S120" s="155"/>
      <c r="T120" s="157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1" t="s">
        <v>110</v>
      </c>
      <c r="AT120" s="158" t="s">
        <v>78</v>
      </c>
      <c r="AU120" s="158" t="s">
        <v>87</v>
      </c>
      <c r="AY120" s="151" t="s">
        <v>149</v>
      </c>
      <c r="BK120" s="159">
        <f>SUM(BK121:BK124)</f>
        <v>77800</v>
      </c>
    </row>
    <row r="121" s="2" customFormat="1" ht="16.5" customHeight="1">
      <c r="A121" s="30"/>
      <c r="B121" s="162"/>
      <c r="C121" s="163" t="s">
        <v>87</v>
      </c>
      <c r="D121" s="164" t="s">
        <v>152</v>
      </c>
      <c r="E121" s="165" t="s">
        <v>746</v>
      </c>
      <c r="F121" s="166" t="s">
        <v>747</v>
      </c>
      <c r="G121" s="167" t="s">
        <v>327</v>
      </c>
      <c r="H121" s="168">
        <v>1</v>
      </c>
      <c r="I121" s="169">
        <v>48000</v>
      </c>
      <c r="J121" s="169">
        <f>ROUND(I121*H121,2)</f>
        <v>48000</v>
      </c>
      <c r="K121" s="166" t="s">
        <v>216</v>
      </c>
      <c r="L121" s="31"/>
      <c r="M121" s="170" t="s">
        <v>1</v>
      </c>
      <c r="N121" s="171" t="s">
        <v>44</v>
      </c>
      <c r="O121" s="172">
        <v>20</v>
      </c>
      <c r="P121" s="172">
        <f>O121*H121</f>
        <v>20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4" t="s">
        <v>210</v>
      </c>
      <c r="AT121" s="174" t="s">
        <v>152</v>
      </c>
      <c r="AU121" s="174" t="s">
        <v>110</v>
      </c>
      <c r="AY121" s="17" t="s">
        <v>149</v>
      </c>
      <c r="BE121" s="175">
        <f>IF(N121="základní",J121,0)</f>
        <v>48000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7" t="s">
        <v>87</v>
      </c>
      <c r="BK121" s="175">
        <f>ROUND(I121*H121,2)</f>
        <v>48000</v>
      </c>
      <c r="BL121" s="17" t="s">
        <v>210</v>
      </c>
      <c r="BM121" s="174" t="s">
        <v>748</v>
      </c>
    </row>
    <row r="122" s="13" customFormat="1">
      <c r="A122" s="13"/>
      <c r="B122" s="176"/>
      <c r="C122" s="13"/>
      <c r="D122" s="177" t="s">
        <v>159</v>
      </c>
      <c r="E122" s="178" t="s">
        <v>1</v>
      </c>
      <c r="F122" s="179" t="s">
        <v>87</v>
      </c>
      <c r="G122" s="13"/>
      <c r="H122" s="180">
        <v>1</v>
      </c>
      <c r="I122" s="13"/>
      <c r="J122" s="13"/>
      <c r="K122" s="13"/>
      <c r="L122" s="176"/>
      <c r="M122" s="181"/>
      <c r="N122" s="182"/>
      <c r="O122" s="182"/>
      <c r="P122" s="182"/>
      <c r="Q122" s="182"/>
      <c r="R122" s="182"/>
      <c r="S122" s="182"/>
      <c r="T122" s="18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8" t="s">
        <v>159</v>
      </c>
      <c r="AU122" s="178" t="s">
        <v>110</v>
      </c>
      <c r="AV122" s="13" t="s">
        <v>110</v>
      </c>
      <c r="AW122" s="13" t="s">
        <v>33</v>
      </c>
      <c r="AX122" s="13" t="s">
        <v>87</v>
      </c>
      <c r="AY122" s="178" t="s">
        <v>149</v>
      </c>
    </row>
    <row r="123" s="2" customFormat="1" ht="16.5" customHeight="1">
      <c r="A123" s="30"/>
      <c r="B123" s="162"/>
      <c r="C123" s="163" t="s">
        <v>110</v>
      </c>
      <c r="D123" s="164" t="s">
        <v>152</v>
      </c>
      <c r="E123" s="165" t="s">
        <v>739</v>
      </c>
      <c r="F123" s="166" t="s">
        <v>740</v>
      </c>
      <c r="G123" s="167" t="s">
        <v>327</v>
      </c>
      <c r="H123" s="168">
        <v>1</v>
      </c>
      <c r="I123" s="169">
        <v>29800</v>
      </c>
      <c r="J123" s="169">
        <f>ROUND(I123*H123,2)</f>
        <v>29800</v>
      </c>
      <c r="K123" s="166" t="s">
        <v>216</v>
      </c>
      <c r="L123" s="31"/>
      <c r="M123" s="170" t="s">
        <v>1</v>
      </c>
      <c r="N123" s="171" t="s">
        <v>44</v>
      </c>
      <c r="O123" s="172">
        <v>0.25</v>
      </c>
      <c r="P123" s="172">
        <f>O123*H123</f>
        <v>0.25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4" t="s">
        <v>210</v>
      </c>
      <c r="AT123" s="174" t="s">
        <v>152</v>
      </c>
      <c r="AU123" s="174" t="s">
        <v>110</v>
      </c>
      <c r="AY123" s="17" t="s">
        <v>149</v>
      </c>
      <c r="BE123" s="175">
        <f>IF(N123="základní",J123,0)</f>
        <v>29800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7" t="s">
        <v>87</v>
      </c>
      <c r="BK123" s="175">
        <f>ROUND(I123*H123,2)</f>
        <v>29800</v>
      </c>
      <c r="BL123" s="17" t="s">
        <v>210</v>
      </c>
      <c r="BM123" s="174" t="s">
        <v>749</v>
      </c>
    </row>
    <row r="124" s="13" customFormat="1">
      <c r="A124" s="13"/>
      <c r="B124" s="176"/>
      <c r="C124" s="13"/>
      <c r="D124" s="177" t="s">
        <v>159</v>
      </c>
      <c r="E124" s="178" t="s">
        <v>1</v>
      </c>
      <c r="F124" s="179" t="s">
        <v>87</v>
      </c>
      <c r="G124" s="13"/>
      <c r="H124" s="180">
        <v>1</v>
      </c>
      <c r="I124" s="13"/>
      <c r="J124" s="13"/>
      <c r="K124" s="13"/>
      <c r="L124" s="176"/>
      <c r="M124" s="204"/>
      <c r="N124" s="205"/>
      <c r="O124" s="205"/>
      <c r="P124" s="205"/>
      <c r="Q124" s="205"/>
      <c r="R124" s="205"/>
      <c r="S124" s="205"/>
      <c r="T124" s="20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8" t="s">
        <v>159</v>
      </c>
      <c r="AU124" s="178" t="s">
        <v>110</v>
      </c>
      <c r="AV124" s="13" t="s">
        <v>110</v>
      </c>
      <c r="AW124" s="13" t="s">
        <v>33</v>
      </c>
      <c r="AX124" s="13" t="s">
        <v>87</v>
      </c>
      <c r="AY124" s="178" t="s">
        <v>149</v>
      </c>
    </row>
    <row r="125" s="2" customFormat="1" ht="6.96" customHeight="1">
      <c r="A125" s="30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31"/>
      <c r="M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</sheetData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Klíma</dc:creator>
  <cp:lastModifiedBy>Jaroslav Klíma</cp:lastModifiedBy>
  <dcterms:created xsi:type="dcterms:W3CDTF">2025-01-16T13:42:37Z</dcterms:created>
  <dcterms:modified xsi:type="dcterms:W3CDTF">2025-01-16T13:42:42Z</dcterms:modified>
</cp:coreProperties>
</file>